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sairr-my.sharepoint.com/personal/gerbrandt_cra-sa_com/Documents/Desktop/Chapters for Karel 2025/"/>
    </mc:Choice>
  </mc:AlternateContent>
  <xr:revisionPtr revIDLastSave="0" documentId="8_{F96B91DC-1B0F-455D-BFB4-809019A66308}" xr6:coauthVersionLast="47" xr6:coauthVersionMax="47" xr10:uidLastSave="{00000000-0000-0000-0000-000000000000}"/>
  <bookViews>
    <workbookView xWindow="-120" yWindow="-120" windowWidth="20730" windowHeight="11160" tabRatio="1000" xr2:uid="{00000000-000D-0000-FFFF-FFFF00000000}"/>
  </bookViews>
  <sheets>
    <sheet name="At a glance" sheetId="1" r:id="rId1"/>
    <sheet name="OVERVIEW" sheetId="2" r:id="rId2"/>
    <sheet name="Households" sheetId="3" r:id="rId3"/>
    <sheet name="Changes by HH.Numbers" sheetId="4" r:id="rId4"/>
    <sheet name="Changes by HH.Charts" sheetId="5" r:id="rId5"/>
    <sheet name="HH types + facilities.96&amp;23" sheetId="6" r:id="rId6"/>
    <sheet name="Formal&amp;informaldwellings.96-23" sheetId="7" r:id="rId7"/>
    <sheet name="formal &amp;informal dwellings (LC)" sheetId="8" r:id="rId8"/>
    <sheet name="HOUSING" sheetId="9" r:id="rId9"/>
    <sheet name="Housing types" sheetId="10" r:id="rId10"/>
    <sheet name="Type of dwelling.race.#.96&amp;23" sheetId="11" r:id="rId11"/>
    <sheet name="Type of dwelling.race.%.96&amp;23" sheetId="12" r:id="rId12"/>
    <sheet name="Households by type.96&amp;23.BC" sheetId="13" r:id="rId13"/>
    <sheet name="Type of housing.96-23" sheetId="15" r:id="rId14"/>
    <sheet name="Types of housing.prov.#.96&amp;23" sheetId="16" r:id="rId15"/>
    <sheet name="Type of housing.prov.%.96&amp;23" sheetId="17" r:id="rId16"/>
    <sheet name="Change in housin.prov.#.96-23" sheetId="18" r:id="rId17"/>
    <sheet name="Type of housing,metros.2023" sheetId="119" r:id="rId18"/>
    <sheet name="Backyard dwellings" sheetId="19" r:id="rId19"/>
    <sheet name="Backyard structures.Nos.96&amp;23" sheetId="20" r:id="rId20"/>
    <sheet name="Informal dwellings" sheetId="21" r:id="rId21"/>
    <sheet name="Informal dwellings.prov.96&amp;23" sheetId="22" r:id="rId22"/>
    <sheet name="InformalDwelling%.96&amp;23" sheetId="23" r:id="rId23"/>
    <sheet name="Informdwell.backyrdchange.23" sheetId="24" r:id="rId24"/>
    <sheet name="Services for households.23" sheetId="25" r:id="rId25"/>
    <sheet name="Services for households (BC)" sheetId="26" r:id="rId26"/>
    <sheet name="Informal settlements" sheetId="27" r:id="rId27"/>
    <sheet name="Upgrading of informal sett 2223" sheetId="29" r:id="rId28"/>
    <sheet name="Tenure" sheetId="32" r:id="rId29"/>
    <sheet name="HH tenure status.by.race.#.23" sheetId="33" r:id="rId30"/>
    <sheet name="HH tenure status.race.%.23" sheetId="34" r:id="rId31"/>
    <sheet name="HH tenure status.graphs" sheetId="35" r:id="rId32"/>
    <sheet name="Tenure.by.type.of.dwelling.23" sheetId="36" r:id="rId33"/>
    <sheet name="Tenure.by.type.of.dwelling.%.23" sheetId="37" r:id="rId34"/>
    <sheet name="Housing provision" sheetId="38" r:id="rId35"/>
    <sheet name="Government subsidy housing" sheetId="44" r:id="rId36"/>
    <sheet name="Subsidised housing.94-23" sheetId="45" r:id="rId37"/>
    <sheet name="Qualifying criteria for subsidy" sheetId="46" r:id="rId38"/>
    <sheet name="RDP houses.2023" sheetId="125" r:id="rId39"/>
    <sheet name="CRU,SHU, BNG,title deeds, 23-4" sheetId="123" r:id="rId40"/>
    <sheet name="Rentals" sheetId="53" r:id="rId41"/>
    <sheet name="Rental housing.14&amp;23" sheetId="54" r:id="rId42"/>
    <sheet name="AverageRentPrices.10-24" sheetId="55" r:id="rId43"/>
    <sheet name="Rental profiles.23" sheetId="126" r:id="rId44"/>
    <sheet name="Provincial hhds that rent 23" sheetId="57" r:id="rId45"/>
    <sheet name="Prov.rental.rates.10-24" sheetId="58" r:id="rId46"/>
    <sheet name="WATER AND SANITATION" sheetId="64" r:id="rId47"/>
    <sheet name="Watersources.Trends.02-23" sheetId="65" r:id="rId48"/>
    <sheet name="HH water sources.by.race.#.23" sheetId="66" r:id="rId49"/>
    <sheet name="HH water sources.race.%.23" sheetId="67" r:id="rId50"/>
    <sheet name="Piped water.02-23" sheetId="68" r:id="rId51"/>
    <sheet name="Piped water.2002-23" sheetId="69" r:id="rId52"/>
    <sheet name="Piped water.2002-23 (BC)" sheetId="70" r:id="rId53"/>
    <sheet name="Water indicators.by.province.23" sheetId="72" r:id="rId54"/>
    <sheet name="Water interruptions.23" sheetId="73" r:id="rId55"/>
    <sheet name="Sanitation" sheetId="75" r:id="rId56"/>
    <sheet name="HH sanitation.race.#.23" sheetId="76" r:id="rId57"/>
    <sheet name="HH sanitation.race.%.23" sheetId="77" r:id="rId58"/>
    <sheet name="Sanitation trends.02-23" sheetId="78" r:id="rId59"/>
    <sheet name="Sanitation trends.02-23 (BC)" sheetId="79" r:id="rId60"/>
    <sheet name="Sanitat indicators.prov.#.23" sheetId="80" r:id="rId61"/>
    <sheet name="Sanitat indicators.prov.%." sheetId="81" r:id="rId62"/>
    <sheet name="Sanitation indicators prov (BC)" sheetId="121" r:id="rId63"/>
    <sheet name="ENERGY.DOMESTIC" sheetId="83" r:id="rId64"/>
    <sheet name="Sources of energy" sheetId="84" r:id="rId65"/>
    <sheet name="HH source of energy.race.#23" sheetId="85" r:id="rId66"/>
    <sheet name="HH source of energy.race.% 23" sheetId="86" r:id="rId67"/>
    <sheet name="Change.elctrctysource.use.96-23" sheetId="87" r:id="rId68"/>
    <sheet name="Electrification" sheetId="88" r:id="rId69"/>
    <sheet name="HH with&amp;without elec.prov.02.23" sheetId="89" r:id="rId70"/>
    <sheet name="HH without elec.prov.(BC)" sheetId="90" r:id="rId71"/>
    <sheet name="Energyforcooking.prov.23" sheetId="91" r:id="rId72"/>
    <sheet name="Energyforcooking.prov.23(BC)" sheetId="92" r:id="rId73"/>
    <sheet name="REFUSE DISPOSAL" sheetId="93" r:id="rId74"/>
    <sheet name="HH refuse disposal.race.#.23" sheetId="94" r:id="rId75"/>
    <sheet name="HH refuse disposal.race.%.23" sheetId="95" r:id="rId76"/>
    <sheet name="Refuseremovaltrends.02-23" sheetId="96" r:id="rId77"/>
    <sheet name="Free basic services" sheetId="97" r:id="rId78"/>
    <sheet name="Freebasicservices.22" sheetId="98" r:id="rId79"/>
    <sheet name="Freebasicwater.22" sheetId="99" r:id="rId80"/>
    <sheet name="Freebasicelectricity.22" sheetId="100" r:id="rId81"/>
    <sheet name="Freebasicsanitation.22" sheetId="101" r:id="rId82"/>
    <sheet name="Indigent households.prov.#.22" sheetId="102" r:id="rId83"/>
    <sheet name="Indigent households.prov.%.22" sheetId="103" r:id="rId84"/>
    <sheet name="BACKLOGS IN SERVICE DELIVERY" sheetId="104" r:id="rId85"/>
    <sheet name="Backlogs.by.province.23" sheetId="105" r:id="rId86"/>
    <sheet name="TRANSPORT.PASSENGERS" sheetId="113" r:id="rId87"/>
    <sheet name="Public transport.23" sheetId="114" r:id="rId88"/>
    <sheet name="Public transport trips.23" sheetId="115" r:id="rId89"/>
  </sheets>
  <externalReferences>
    <externalReference r:id="rId90"/>
    <externalReference r:id="rId91"/>
    <externalReference r:id="rId92"/>
    <externalReference r:id="rId93"/>
    <externalReference r:id="rId94"/>
    <externalReference r:id="rId95"/>
  </externalReferences>
  <definedNames>
    <definedName name="ahfsg" localSheetId="38">'[1]Services for households.18'!#REF!</definedName>
    <definedName name="ahfsg" localSheetId="43">'[1]Services for households.18'!#REF!</definedName>
    <definedName name="ahfsg" localSheetId="62">'[1]Services for households.18'!#REF!</definedName>
    <definedName name="ahfsg">'[1]Services for households.18'!#REF!</definedName>
    <definedName name="dfhjy" localSheetId="38">'[1]Services for households.18'!#REF!</definedName>
    <definedName name="dfhjy" localSheetId="62">'[1]Services for households.18'!#REF!</definedName>
    <definedName name="dfhjy">'[1]Services for households.18'!#REF!</definedName>
    <definedName name="dgdh" localSheetId="38">'[1]Services for households.18'!#REF!</definedName>
    <definedName name="dgdh" localSheetId="62">'[1]Services for households.18'!#REF!</definedName>
    <definedName name="dgdh">'[1]Services for households.18'!#REF!</definedName>
    <definedName name="dhjjh" localSheetId="38">'[1]Services for households.18'!#REF!</definedName>
    <definedName name="dhjjh" localSheetId="62">'[1]Services for households.18'!#REF!</definedName>
    <definedName name="dhjjh">'[1]Services for households.18'!#REF!</definedName>
    <definedName name="dhjjs" localSheetId="38">'[1]Services for households.18'!#REF!</definedName>
    <definedName name="dhjjs" localSheetId="62">'[1]Services for households.18'!#REF!</definedName>
    <definedName name="dhjjs">'[1]Services for households.18'!#REF!</definedName>
    <definedName name="fhdf" localSheetId="38">'[1]Services for households.18'!#REF!</definedName>
    <definedName name="fhdf">'[1]Services for households.18'!#REF!</definedName>
    <definedName name="gdghd" localSheetId="38">'[1]Services for households.18'!#REF!</definedName>
    <definedName name="gdghd">'[1]Services for households.18'!#REF!</definedName>
    <definedName name="gshhh" localSheetId="38">'[1]Services for households.18'!#REF!</definedName>
    <definedName name="gshhh">'[1]Services for households.18'!#REF!</definedName>
    <definedName name="hdghsd" localSheetId="38">'[1]Services for households.18'!#REF!</definedName>
    <definedName name="hdghsd">'[1]Services for households.18'!#REF!</definedName>
    <definedName name="hdhd" localSheetId="38">'[1]Services for households.18'!#REF!</definedName>
    <definedName name="hdhd">'[1]Services for households.18'!#REF!</definedName>
    <definedName name="hfkgiu" localSheetId="38">'[1]Services for households.18'!#REF!</definedName>
    <definedName name="hfkgiu">'[1]Services for households.18'!#REF!</definedName>
    <definedName name="sskdd" localSheetId="38">'[1]Services for households.18'!#REF!</definedName>
    <definedName name="sskdd">'[1]Services for households.18'!#REF!</definedName>
    <definedName name="svhjs" localSheetId="38">'[1]Services for households.18'!#REF!</definedName>
    <definedName name="svhjs">'[1]Services for households.18'!#REF!</definedName>
    <definedName name="Total1">'[2]Expend. under new constitution'!$B$25</definedName>
    <definedName name="Total100" localSheetId="43">#REF!</definedName>
    <definedName name="Total100">#REF!</definedName>
    <definedName name="Total101" localSheetId="43">#REF!</definedName>
    <definedName name="Total101">#REF!</definedName>
    <definedName name="Total102" localSheetId="43">#REF!</definedName>
    <definedName name="Total102">#REF!</definedName>
    <definedName name="Total103" localSheetId="43">#REF!</definedName>
    <definedName name="Total103">#REF!</definedName>
    <definedName name="Total10332556">'Rental housing.14&amp;23'!$E$17</definedName>
    <definedName name="Total105" localSheetId="43">#REF!</definedName>
    <definedName name="Total105">#REF!</definedName>
    <definedName name="Total111" localSheetId="43">#REF!</definedName>
    <definedName name="Total111">#REF!</definedName>
    <definedName name="Total112" localSheetId="43">#REF!</definedName>
    <definedName name="Total112">#REF!</definedName>
    <definedName name="Total114" localSheetId="43">#REF!</definedName>
    <definedName name="Total114">#REF!</definedName>
    <definedName name="Total115" localSheetId="43">#REF!</definedName>
    <definedName name="Total115">#REF!</definedName>
    <definedName name="Total116" localSheetId="43">#REF!</definedName>
    <definedName name="Total116">#REF!</definedName>
    <definedName name="Total117" localSheetId="43">#REF!</definedName>
    <definedName name="Total117">#REF!</definedName>
    <definedName name="Total118" localSheetId="38">'[3]Environ.problem.prov.#.19'!#REF!</definedName>
    <definedName name="Total118" localSheetId="43">#REF!</definedName>
    <definedName name="Total118" localSheetId="62">'[4]Environ.problem.prov.#.19'!#REF!</definedName>
    <definedName name="Total118">#REF!</definedName>
    <definedName name="Total15">'HH tenure status.by.race.#.23'!$C$17</definedName>
    <definedName name="Total16">'HH tenure status.by.race.#.23'!$D$17</definedName>
    <definedName name="Total17">'HH tenure status.by.race.#.23'!$E$17</definedName>
    <definedName name="Total20">'HH tenure status.by.race.#.23'!$F$17</definedName>
    <definedName name="Total21">'HH tenure status.by.race.#.23'!$G$17</definedName>
    <definedName name="Total22">'HH tenure status.by.race.#.23'!$H$17</definedName>
    <definedName name="Total23">'HH tenure status.by.race.#.23'!$I$17</definedName>
    <definedName name="Total25">'HH tenure status.by.race.#.23'!$J$17</definedName>
    <definedName name="Total264">'HH refuse disposal.race.#.23'!$G$19</definedName>
    <definedName name="Total27">'HH tenure status.by.race.#.23'!$K$17</definedName>
    <definedName name="Total4">'[2]Total transf to provinces 18-19'!$B$16</definedName>
    <definedName name="Total442">'Services for households.23'!$E$16</definedName>
    <definedName name="Total5">'[2]Total transf to provinces 18-19'!$D$16</definedName>
    <definedName name="Total558">'Public transport trips.23'!$G$9</definedName>
    <definedName name="Total559" localSheetId="21">'[5]Public transport trips.17'!$F$9</definedName>
    <definedName name="Total559" localSheetId="22">'[5]Public transport trips.17'!$F$9</definedName>
    <definedName name="Total559" localSheetId="23">'[5]Public transport trips.17'!$F$9</definedName>
    <definedName name="Total559" localSheetId="43">'[6]Public transport trips.21'!$F$9</definedName>
    <definedName name="Total559">'Public transport trips.23'!$F$9</definedName>
    <definedName name="Total56">'HH sanitation.race.#.23'!$G$23</definedName>
    <definedName name="Total6">'[2]Total transf to provinces 18-19'!$F$16</definedName>
    <definedName name="Total60">'Services for households.23'!$D$16</definedName>
    <definedName name="Total61" localSheetId="42">'[1]Services for households.18'!#REF!</definedName>
    <definedName name="Total61" localSheetId="84">'[1]Services for households.18'!#REF!</definedName>
    <definedName name="Total61" localSheetId="85">'[1]Services for households.18'!#REF!</definedName>
    <definedName name="Total61" localSheetId="67">'[1]Services for households.18'!#REF!</definedName>
    <definedName name="Total61" localSheetId="39">'[1]Services for households.18'!#REF!</definedName>
    <definedName name="Total61" localSheetId="68">'[1]Services for households.18'!#REF!</definedName>
    <definedName name="Total61" localSheetId="63">'[1]Services for households.18'!#REF!</definedName>
    <definedName name="Total61" localSheetId="71">'[1]Services for households.18'!#REF!</definedName>
    <definedName name="Total61" localSheetId="72">'[1]Services for households.18'!#REF!</definedName>
    <definedName name="Total61" localSheetId="77">'[1]Services for households.18'!#REF!</definedName>
    <definedName name="Total61" localSheetId="80">'[1]Services for households.18'!#REF!</definedName>
    <definedName name="Total61" localSheetId="81">'[1]Services for households.18'!#REF!</definedName>
    <definedName name="Total61" localSheetId="78">'[1]Services for households.18'!#REF!</definedName>
    <definedName name="Total61" localSheetId="79">'[1]Services for households.18'!#REF!</definedName>
    <definedName name="Total61" localSheetId="35">'[1]Services for households.18'!#REF!</definedName>
    <definedName name="Total61" localSheetId="74">'[1]Services for households.18'!#REF!</definedName>
    <definedName name="Total61" localSheetId="75">'[1]Services for households.18'!#REF!</definedName>
    <definedName name="Total61" localSheetId="56">'[1]Services for households.18'!#REF!</definedName>
    <definedName name="Total61" localSheetId="57">'[1]Services for households.18'!#REF!</definedName>
    <definedName name="Total61" localSheetId="65">'[1]Services for households.18'!#REF!</definedName>
    <definedName name="Total61" localSheetId="66">'[1]Services for households.18'!#REF!</definedName>
    <definedName name="Total61" localSheetId="29">'[1]Services for households.18'!#REF!</definedName>
    <definedName name="Total61" localSheetId="31">'[1]Services for households.18'!#REF!</definedName>
    <definedName name="Total61" localSheetId="30">'[1]Services for households.18'!#REF!</definedName>
    <definedName name="Total61" localSheetId="48">'[1]Services for households.18'!#REF!</definedName>
    <definedName name="Total61" localSheetId="49">'[1]Services for households.18'!#REF!</definedName>
    <definedName name="Total61" localSheetId="69">'[1]Services for households.18'!#REF!</definedName>
    <definedName name="Total61" localSheetId="70">'[1]Services for households.18'!#REF!</definedName>
    <definedName name="Total61" localSheetId="34">'[1]Services for households.18'!#REF!</definedName>
    <definedName name="Total61" localSheetId="82">'[1]Services for households.18'!#REF!</definedName>
    <definedName name="Total61" localSheetId="83">'[1]Services for households.18'!#REF!</definedName>
    <definedName name="Total61" localSheetId="21">'[5]Services for households.17'!#REF!</definedName>
    <definedName name="Total61" localSheetId="26">'[1]Services for households.18'!#REF!</definedName>
    <definedName name="Total61" localSheetId="22">'[5]Services for households.17'!#REF!</definedName>
    <definedName name="Total61" localSheetId="23">'[5]Services for households.17'!#REF!</definedName>
    <definedName name="Total61" localSheetId="50">'[1]Services for households.18'!#REF!</definedName>
    <definedName name="Total61" localSheetId="51">'[1]Services for households.18'!#REF!</definedName>
    <definedName name="Total61" localSheetId="52">'[1]Services for households.18'!#REF!</definedName>
    <definedName name="Total61" localSheetId="45">'[1]Services for households.18'!#REF!</definedName>
    <definedName name="Total61" localSheetId="44">'[1]Services for households.18'!#REF!</definedName>
    <definedName name="Total61" localSheetId="88">'[1]Services for households.18'!#REF!</definedName>
    <definedName name="Total61" localSheetId="87">'[1]Services for households.18'!#REF!</definedName>
    <definedName name="Total61" localSheetId="37">'[1]Services for households.18'!#REF!</definedName>
    <definedName name="Total61" localSheetId="38">'[1]Services for households.18'!#REF!</definedName>
    <definedName name="Total61" localSheetId="73">'[1]Services for households.18'!#REF!</definedName>
    <definedName name="Total61" localSheetId="76">'[1]Services for households.18'!#REF!</definedName>
    <definedName name="Total61" localSheetId="41">'[1]Services for households.18'!#REF!</definedName>
    <definedName name="Total61" localSheetId="43">'[1]Services for households.18'!#REF!</definedName>
    <definedName name="Total61" localSheetId="40">'[1]Services for households.18'!#REF!</definedName>
    <definedName name="Total61" localSheetId="60">'[1]Services for households.18'!#REF!</definedName>
    <definedName name="Total61" localSheetId="61">'[1]Services for households.18'!#REF!</definedName>
    <definedName name="Total61" localSheetId="55">'[1]Services for households.18'!#REF!</definedName>
    <definedName name="Total61" localSheetId="62">'[1]Services for households.18'!#REF!</definedName>
    <definedName name="Total61" localSheetId="58">'[1]Services for households.18'!#REF!</definedName>
    <definedName name="Total61" localSheetId="59">'[1]Services for households.18'!#REF!</definedName>
    <definedName name="Total61" localSheetId="25">'[1]Services for households.18'!#REF!</definedName>
    <definedName name="Total61" localSheetId="64">'[1]Services for households.18'!#REF!</definedName>
    <definedName name="Total61" localSheetId="36">'[1]Services for households.18'!#REF!</definedName>
    <definedName name="Total61" localSheetId="28">'[1]Services for households.18'!#REF!</definedName>
    <definedName name="Total61" localSheetId="33">'[1]Services for households.18'!#REF!</definedName>
    <definedName name="Total61" localSheetId="32">'[1]Services for households.18'!#REF!</definedName>
    <definedName name="Total61" localSheetId="86">'[1]Services for households.18'!#REF!</definedName>
    <definedName name="Total61" localSheetId="27">'[1]Services for households.18'!#REF!</definedName>
    <definedName name="Total61" localSheetId="46">'[1]Services for households.18'!#REF!</definedName>
    <definedName name="Total61" localSheetId="53">'[1]Services for households.18'!#REF!</definedName>
    <definedName name="Total61" localSheetId="54">'[1]Services for households.18'!#REF!</definedName>
    <definedName name="Total61" localSheetId="47">'[1]Services for households.18'!#REF!</definedName>
    <definedName name="Total61">'Services for households.23'!#REF!</definedName>
    <definedName name="Total625">'Provincial hhds that rent 23'!$E$17</definedName>
    <definedName name="Total63">'HH sanitation.race.#.23'!$E$23</definedName>
    <definedName name="Total67">'HH sanitation.race.#.23'!$F$23</definedName>
    <definedName name="Total68">'HH sanitation.race.#.23'!$D$23</definedName>
    <definedName name="total7">'[2]Prov.expenditure by type 17-18'!#REF!</definedName>
    <definedName name="Total70">'HH sanitation.race.#.23'!$C$23</definedName>
    <definedName name="total8">'[2]Employed&amp;PAYE by economic activ'!#REF!</definedName>
    <definedName name="Total90">'Services for households.23'!$C$16</definedName>
    <definedName name="totlaj" localSheetId="38">'[1]Services for households.18'!#REF!</definedName>
    <definedName name="totlaj" localSheetId="43">'[1]Services for households.18'!#REF!</definedName>
    <definedName name="totlaj">'[1]Services for households.18'!#REF!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67" l="1"/>
  <c r="E22" i="67"/>
  <c r="F22" i="67"/>
  <c r="G22" i="67"/>
  <c r="C22" i="67"/>
  <c r="J27" i="11"/>
  <c r="E16" i="99"/>
  <c r="F20" i="4"/>
  <c r="E20" i="4"/>
  <c r="G20" i="4"/>
  <c r="E15" i="4"/>
  <c r="G15" i="4" s="1"/>
  <c r="E20" i="96"/>
  <c r="D20" i="96"/>
  <c r="F20" i="96"/>
  <c r="G20" i="96"/>
  <c r="H20" i="96"/>
  <c r="C20" i="96"/>
  <c r="G22" i="68"/>
  <c r="F22" i="68"/>
  <c r="E22" i="68"/>
  <c r="D22" i="68"/>
  <c r="C22" i="68"/>
  <c r="G30" i="65"/>
  <c r="K15" i="58"/>
  <c r="K14" i="58"/>
  <c r="K8" i="58"/>
  <c r="K9" i="58"/>
  <c r="K10" i="58"/>
  <c r="K11" i="58"/>
  <c r="K12" i="58"/>
  <c r="K13" i="58"/>
  <c r="K7" i="58"/>
  <c r="K6" i="58"/>
  <c r="G17" i="54"/>
  <c r="G9" i="54"/>
  <c r="G10" i="54"/>
  <c r="G11" i="54"/>
  <c r="G12" i="54"/>
  <c r="G13" i="54"/>
  <c r="G14" i="54"/>
  <c r="G15" i="54"/>
  <c r="G8" i="54"/>
  <c r="E37" i="45"/>
  <c r="D37" i="45"/>
  <c r="C37" i="45"/>
  <c r="E36" i="45"/>
  <c r="C36" i="45"/>
  <c r="D36" i="45"/>
  <c r="F8" i="105"/>
  <c r="F9" i="105"/>
  <c r="F10" i="105"/>
  <c r="F11" i="105"/>
  <c r="F15" i="105"/>
  <c r="F16" i="105"/>
  <c r="F17" i="105"/>
  <c r="F15" i="4"/>
  <c r="D14" i="4"/>
  <c r="G8" i="115"/>
  <c r="G7" i="115"/>
  <c r="G6" i="115"/>
  <c r="F9" i="115"/>
  <c r="F11" i="114"/>
  <c r="F10" i="114"/>
  <c r="F9" i="114"/>
  <c r="E11" i="114"/>
  <c r="E10" i="114"/>
  <c r="E9" i="114"/>
  <c r="D12" i="114"/>
  <c r="C12" i="114"/>
  <c r="F10" i="89"/>
  <c r="G7" i="73"/>
  <c r="E7" i="73"/>
  <c r="E7" i="99"/>
  <c r="F14" i="4" l="1"/>
  <c r="E14" i="4"/>
  <c r="F20" i="87"/>
  <c r="F13" i="87"/>
  <c r="F12" i="87"/>
  <c r="F11" i="87"/>
  <c r="F10" i="87"/>
  <c r="F7" i="87"/>
  <c r="F6" i="87"/>
  <c r="D22" i="76"/>
  <c r="E22" i="76"/>
  <c r="F22" i="76"/>
  <c r="G22" i="76"/>
  <c r="C22" i="76"/>
  <c r="D14" i="76"/>
  <c r="E14" i="76"/>
  <c r="F14" i="76"/>
  <c r="G14" i="76"/>
  <c r="C14" i="76"/>
  <c r="G21" i="68"/>
  <c r="E21" i="68"/>
  <c r="E19" i="68"/>
  <c r="H28" i="65"/>
  <c r="G20" i="65"/>
  <c r="G21" i="65"/>
  <c r="G22" i="65"/>
  <c r="G23" i="65"/>
  <c r="G24" i="65"/>
  <c r="G25" i="65"/>
  <c r="G26" i="65"/>
  <c r="G19" i="65"/>
  <c r="G18" i="65"/>
  <c r="G16" i="65"/>
  <c r="G17" i="65"/>
  <c r="G15" i="65"/>
  <c r="G14" i="65"/>
  <c r="F9" i="57"/>
  <c r="F10" i="57"/>
  <c r="F11" i="57"/>
  <c r="F12" i="57"/>
  <c r="F13" i="57"/>
  <c r="F14" i="57"/>
  <c r="F15" i="57"/>
  <c r="F16" i="57"/>
  <c r="F17" i="57"/>
  <c r="F8" i="57"/>
  <c r="F6" i="55"/>
  <c r="D21" i="55"/>
  <c r="F18" i="55"/>
  <c r="F19" i="55"/>
  <c r="G6" i="125"/>
  <c r="G7" i="125"/>
  <c r="G8" i="125"/>
  <c r="G9" i="125"/>
  <c r="G10" i="125"/>
  <c r="G11" i="125"/>
  <c r="G12" i="125"/>
  <c r="G13" i="125"/>
  <c r="G14" i="125"/>
  <c r="G5" i="125"/>
  <c r="E6" i="125"/>
  <c r="E7" i="125"/>
  <c r="E8" i="125"/>
  <c r="E9" i="125"/>
  <c r="E10" i="125"/>
  <c r="E11" i="125"/>
  <c r="E12" i="125"/>
  <c r="E13" i="125"/>
  <c r="E14" i="125"/>
  <c r="E5" i="125"/>
  <c r="D13" i="36"/>
  <c r="E13" i="36"/>
  <c r="F13" i="36"/>
  <c r="G13" i="36"/>
  <c r="H13" i="36"/>
  <c r="C13" i="36"/>
  <c r="H10" i="36"/>
  <c r="D10" i="36"/>
  <c r="E10" i="36"/>
  <c r="F10" i="36"/>
  <c r="G10" i="36"/>
  <c r="C10" i="36"/>
  <c r="H16" i="25"/>
  <c r="H15" i="25"/>
  <c r="H14" i="25"/>
  <c r="H13" i="25"/>
  <c r="H12" i="25"/>
  <c r="H11" i="25"/>
  <c r="H10" i="25"/>
  <c r="H9" i="25"/>
  <c r="H8" i="25"/>
  <c r="H7" i="25"/>
  <c r="G16" i="25"/>
  <c r="G15" i="25"/>
  <c r="G14" i="25"/>
  <c r="G13" i="25"/>
  <c r="G12" i="25"/>
  <c r="G11" i="25"/>
  <c r="G10" i="25"/>
  <c r="G9" i="25"/>
  <c r="G8" i="25"/>
  <c r="G7" i="25"/>
  <c r="F16" i="25"/>
  <c r="F15" i="25"/>
  <c r="F14" i="25"/>
  <c r="F13" i="25"/>
  <c r="F12" i="25"/>
  <c r="F11" i="25"/>
  <c r="F10" i="25"/>
  <c r="F9" i="25"/>
  <c r="F8" i="25"/>
  <c r="F7" i="25"/>
  <c r="H18" i="22"/>
  <c r="H10" i="22"/>
  <c r="H11" i="22"/>
  <c r="H12" i="22"/>
  <c r="H13" i="22"/>
  <c r="H14" i="22"/>
  <c r="H15" i="22"/>
  <c r="H16" i="22"/>
  <c r="H17" i="22"/>
  <c r="H9" i="22"/>
  <c r="G8" i="20"/>
  <c r="G7" i="20"/>
  <c r="D9" i="20"/>
  <c r="E16" i="15"/>
  <c r="D8" i="15"/>
  <c r="D7" i="15"/>
  <c r="D6" i="15"/>
  <c r="D5" i="15"/>
  <c r="D9" i="15"/>
  <c r="G27" i="11"/>
  <c r="G22" i="11"/>
  <c r="G19" i="11"/>
  <c r="C27" i="11"/>
  <c r="C22" i="11"/>
  <c r="C19" i="11"/>
  <c r="K19" i="11"/>
  <c r="K22" i="11"/>
  <c r="E7" i="6"/>
  <c r="E5" i="6"/>
  <c r="E12" i="99" l="1"/>
  <c r="E11" i="99"/>
  <c r="F17" i="87"/>
  <c r="F16" i="87"/>
  <c r="F18" i="87"/>
  <c r="F19" i="87"/>
  <c r="H30" i="65"/>
  <c r="H26" i="65"/>
  <c r="H18" i="65"/>
  <c r="H19" i="65"/>
  <c r="H20" i="65"/>
  <c r="H21" i="65"/>
  <c r="H22" i="65"/>
  <c r="H23" i="65"/>
  <c r="H24" i="65"/>
  <c r="H25" i="65"/>
  <c r="H15" i="65"/>
  <c r="H16" i="65"/>
  <c r="H17" i="65"/>
  <c r="H14" i="65"/>
  <c r="F14" i="65"/>
  <c r="D24" i="65"/>
  <c r="D14" i="65"/>
  <c r="D25" i="65"/>
  <c r="F19" i="65"/>
  <c r="F20" i="65"/>
  <c r="F21" i="65"/>
  <c r="F22" i="65"/>
  <c r="F23" i="65"/>
  <c r="F24" i="65"/>
  <c r="F25" i="65"/>
  <c r="F26" i="65"/>
  <c r="F27" i="65"/>
  <c r="F28" i="65"/>
  <c r="F18" i="65"/>
  <c r="F16" i="65"/>
  <c r="F17" i="65"/>
  <c r="F15" i="65"/>
  <c r="D15" i="65"/>
  <c r="F7" i="55"/>
  <c r="F8" i="55"/>
  <c r="F9" i="55"/>
  <c r="F10" i="55"/>
  <c r="F11" i="55"/>
  <c r="F12" i="55"/>
  <c r="F13" i="55"/>
  <c r="F14" i="55"/>
  <c r="F15" i="55"/>
  <c r="F16" i="55"/>
  <c r="F17" i="55"/>
  <c r="G16" i="54"/>
  <c r="E32" i="45"/>
  <c r="E31" i="45"/>
  <c r="E30" i="45"/>
  <c r="E29" i="45"/>
  <c r="E28" i="45"/>
  <c r="E27" i="45"/>
  <c r="E26" i="45"/>
  <c r="E25" i="45"/>
  <c r="E24" i="45"/>
  <c r="E23" i="45"/>
  <c r="E22" i="45"/>
  <c r="E21" i="45"/>
  <c r="E20" i="45"/>
  <c r="E19" i="45"/>
  <c r="E18" i="45"/>
  <c r="E17" i="45"/>
  <c r="E16" i="45"/>
  <c r="E15" i="45"/>
  <c r="E13" i="45"/>
  <c r="E11" i="45"/>
  <c r="D7" i="23" l="1"/>
  <c r="C7" i="23"/>
  <c r="E10" i="12"/>
  <c r="C16" i="12"/>
  <c r="C19" i="12" s="1"/>
  <c r="G16" i="12"/>
  <c r="E16" i="12"/>
  <c r="E13" i="6"/>
  <c r="E6" i="6"/>
  <c r="E8" i="6"/>
  <c r="E11" i="6"/>
  <c r="E12" i="6"/>
  <c r="E14" i="6"/>
  <c r="E15" i="6"/>
  <c r="E16" i="6"/>
  <c r="E17" i="6"/>
  <c r="E18" i="6"/>
  <c r="E19" i="6"/>
  <c r="E10" i="6"/>
  <c r="F26" i="4"/>
  <c r="F25" i="4"/>
  <c r="F24" i="4"/>
  <c r="F23" i="4"/>
  <c r="F22" i="4"/>
  <c r="F21" i="4"/>
  <c r="F19" i="4"/>
  <c r="F18" i="4"/>
  <c r="F17" i="4"/>
  <c r="F11" i="4"/>
  <c r="F12" i="4"/>
  <c r="F13" i="4"/>
  <c r="F10" i="4"/>
  <c r="F9" i="4"/>
  <c r="E26" i="4"/>
  <c r="G26" i="4" s="1"/>
  <c r="E18" i="4"/>
  <c r="G18" i="4" s="1"/>
  <c r="E19" i="4"/>
  <c r="G19" i="4" s="1"/>
  <c r="E21" i="4"/>
  <c r="G21" i="4" s="1"/>
  <c r="E22" i="4"/>
  <c r="G22" i="4" s="1"/>
  <c r="E23" i="4"/>
  <c r="G23" i="4" s="1"/>
  <c r="E24" i="4"/>
  <c r="G24" i="4" s="1"/>
  <c r="E25" i="4"/>
  <c r="G25" i="4" s="1"/>
  <c r="E17" i="4"/>
  <c r="G17" i="4" s="1"/>
  <c r="E10" i="4"/>
  <c r="G10" i="4" s="1"/>
  <c r="E11" i="4"/>
  <c r="G11" i="4" s="1"/>
  <c r="E12" i="4"/>
  <c r="G12" i="4" s="1"/>
  <c r="E13" i="4"/>
  <c r="G13" i="4" s="1"/>
  <c r="E9" i="4"/>
  <c r="G9" i="4" s="1"/>
  <c r="E8" i="25"/>
  <c r="E9" i="25"/>
  <c r="E10" i="25"/>
  <c r="E11" i="25"/>
  <c r="E12" i="25"/>
  <c r="E13" i="25"/>
  <c r="E14" i="25"/>
  <c r="E15" i="25"/>
  <c r="E16" i="25"/>
  <c r="E7" i="25"/>
  <c r="E20" i="68"/>
  <c r="G20" i="68"/>
  <c r="G19" i="68"/>
  <c r="B24" i="11"/>
  <c r="E14" i="11"/>
  <c r="G13" i="57"/>
  <c r="G12" i="57"/>
  <c r="G11" i="57"/>
  <c r="G10" i="57"/>
  <c r="G9" i="57"/>
  <c r="G8" i="57"/>
  <c r="F9" i="54"/>
  <c r="F10" i="54"/>
  <c r="F11" i="54"/>
  <c r="F12" i="54"/>
  <c r="F13" i="54"/>
  <c r="F14" i="54"/>
  <c r="F15" i="54"/>
  <c r="F16" i="54"/>
  <c r="F17" i="54"/>
  <c r="F8" i="54"/>
  <c r="D8" i="54"/>
  <c r="I8" i="17"/>
  <c r="G13" i="17"/>
  <c r="E15" i="73" l="1"/>
  <c r="E6" i="68"/>
  <c r="M23" i="11" l="1"/>
  <c r="L14" i="11"/>
  <c r="I23" i="11"/>
  <c r="H23" i="11"/>
  <c r="H21" i="11"/>
  <c r="H20" i="11"/>
  <c r="D24" i="11"/>
  <c r="D23" i="11"/>
  <c r="D21" i="11"/>
  <c r="D20" i="11"/>
  <c r="D15" i="11"/>
  <c r="D14" i="11"/>
  <c r="F12" i="114" l="1"/>
  <c r="E6" i="100"/>
  <c r="E8" i="99"/>
  <c r="E9" i="99"/>
  <c r="E10" i="99"/>
  <c r="E13" i="99"/>
  <c r="E14" i="99"/>
  <c r="E15" i="99"/>
  <c r="E7" i="20"/>
  <c r="E8" i="20"/>
  <c r="G17" i="57"/>
  <c r="G14" i="57"/>
  <c r="G12" i="73"/>
  <c r="E12" i="73"/>
  <c r="E18" i="68"/>
  <c r="G18" i="68"/>
  <c r="G17" i="68"/>
  <c r="E17" i="68"/>
  <c r="C15" i="17"/>
  <c r="E17" i="15"/>
  <c r="E18" i="15"/>
  <c r="C9" i="15"/>
  <c r="E12" i="114" l="1"/>
  <c r="E10" i="100"/>
  <c r="E8" i="73" l="1"/>
  <c r="G8" i="73"/>
  <c r="E9" i="73"/>
  <c r="G9" i="73"/>
  <c r="E10" i="73"/>
  <c r="G10" i="73"/>
  <c r="E11" i="73"/>
  <c r="G11" i="73"/>
  <c r="E13" i="73"/>
  <c r="G13" i="73"/>
  <c r="E14" i="73"/>
  <c r="G14" i="73"/>
  <c r="G15" i="73"/>
  <c r="E16" i="73"/>
  <c r="G16" i="73"/>
  <c r="C18" i="65" l="1"/>
  <c r="F18" i="89" l="1"/>
  <c r="D18" i="11" l="1"/>
  <c r="D9" i="115" l="1"/>
  <c r="E15" i="101"/>
  <c r="E14" i="101"/>
  <c r="E13" i="101"/>
  <c r="E12" i="101"/>
  <c r="E11" i="101"/>
  <c r="E10" i="101"/>
  <c r="E9" i="101"/>
  <c r="E8" i="101"/>
  <c r="E7" i="101"/>
  <c r="E6" i="101"/>
  <c r="E15" i="100"/>
  <c r="E14" i="100"/>
  <c r="E13" i="100"/>
  <c r="E12" i="100"/>
  <c r="E11" i="100"/>
  <c r="E9" i="100"/>
  <c r="E8" i="100"/>
  <c r="E7" i="100"/>
  <c r="F19" i="89"/>
  <c r="D19" i="89"/>
  <c r="D18" i="89"/>
  <c r="F17" i="89"/>
  <c r="D17" i="89"/>
  <c r="F16" i="89"/>
  <c r="D16" i="89"/>
  <c r="F15" i="89"/>
  <c r="D15" i="89"/>
  <c r="F14" i="89"/>
  <c r="D14" i="89"/>
  <c r="F13" i="89"/>
  <c r="D13" i="89"/>
  <c r="F12" i="89"/>
  <c r="D12" i="89"/>
  <c r="F11" i="89"/>
  <c r="D11" i="89"/>
  <c r="D10" i="89"/>
  <c r="G16" i="68"/>
  <c r="E16" i="68"/>
  <c r="G15" i="68"/>
  <c r="E15" i="68"/>
  <c r="G14" i="68"/>
  <c r="E14" i="68"/>
  <c r="G13" i="68"/>
  <c r="E13" i="68"/>
  <c r="G12" i="68"/>
  <c r="E12" i="68"/>
  <c r="G11" i="68"/>
  <c r="E11" i="68"/>
  <c r="G10" i="68"/>
  <c r="E10" i="68"/>
  <c r="G9" i="68"/>
  <c r="E9" i="68"/>
  <c r="G8" i="68"/>
  <c r="E8" i="68"/>
  <c r="G7" i="68"/>
  <c r="E7" i="68"/>
  <c r="G6" i="68"/>
  <c r="D29" i="65"/>
  <c r="G28" i="65"/>
  <c r="D28" i="65"/>
  <c r="D26" i="65"/>
  <c r="D23" i="65"/>
  <c r="D22" i="65"/>
  <c r="D21" i="65"/>
  <c r="D20" i="65"/>
  <c r="D18" i="65" s="1"/>
  <c r="D19" i="65"/>
  <c r="D17" i="65"/>
  <c r="D16" i="65"/>
  <c r="C14" i="65"/>
  <c r="C17" i="57"/>
  <c r="G16" i="57"/>
  <c r="D16" i="57"/>
  <c r="G15" i="57"/>
  <c r="D15" i="57"/>
  <c r="D14" i="57"/>
  <c r="D13" i="57"/>
  <c r="D12" i="57"/>
  <c r="D11" i="57"/>
  <c r="D10" i="57"/>
  <c r="D9" i="57"/>
  <c r="D8" i="57"/>
  <c r="D16" i="54"/>
  <c r="D15" i="54"/>
  <c r="D14" i="54"/>
  <c r="D13" i="54"/>
  <c r="D12" i="54"/>
  <c r="D11" i="54"/>
  <c r="D10" i="54"/>
  <c r="D9" i="54"/>
  <c r="D16" i="23"/>
  <c r="C16" i="23"/>
  <c r="D15" i="23"/>
  <c r="C15" i="23"/>
  <c r="D14" i="23"/>
  <c r="C14" i="23"/>
  <c r="D13" i="23"/>
  <c r="C13" i="23"/>
  <c r="D12" i="23"/>
  <c r="C12" i="23"/>
  <c r="D11" i="23"/>
  <c r="C11" i="23"/>
  <c r="D10" i="23"/>
  <c r="C10" i="23"/>
  <c r="D9" i="23"/>
  <c r="C9" i="23"/>
  <c r="D8" i="23"/>
  <c r="C8" i="23"/>
  <c r="D18" i="22"/>
  <c r="C18" i="22"/>
  <c r="E17" i="22"/>
  <c r="E16" i="22"/>
  <c r="E15" i="22"/>
  <c r="E14" i="22"/>
  <c r="E13" i="22"/>
  <c r="E12" i="22"/>
  <c r="E11" i="22"/>
  <c r="E10" i="22"/>
  <c r="E9" i="22"/>
  <c r="C9" i="20"/>
  <c r="F8" i="20" s="1"/>
  <c r="I15" i="17"/>
  <c r="G15" i="17"/>
  <c r="E15" i="17"/>
  <c r="I14" i="17"/>
  <c r="G14" i="17"/>
  <c r="E14" i="17"/>
  <c r="C14" i="17"/>
  <c r="I13" i="17"/>
  <c r="E13" i="17"/>
  <c r="C13" i="17"/>
  <c r="I12" i="17"/>
  <c r="G12" i="17"/>
  <c r="E12" i="17"/>
  <c r="C12" i="17"/>
  <c r="I11" i="17"/>
  <c r="G11" i="17"/>
  <c r="E11" i="17"/>
  <c r="C11" i="17"/>
  <c r="I10" i="17"/>
  <c r="G10" i="17"/>
  <c r="E10" i="17"/>
  <c r="C10" i="17"/>
  <c r="I9" i="17"/>
  <c r="G9" i="17"/>
  <c r="E9" i="17"/>
  <c r="C9" i="17"/>
  <c r="G8" i="17"/>
  <c r="E8" i="17"/>
  <c r="C8" i="17"/>
  <c r="I7" i="17"/>
  <c r="G7" i="17"/>
  <c r="E7" i="17"/>
  <c r="C7" i="17"/>
  <c r="I6" i="17"/>
  <c r="G6" i="17"/>
  <c r="E6" i="17"/>
  <c r="C6" i="17"/>
  <c r="I19" i="16"/>
  <c r="G19" i="16"/>
  <c r="E19" i="16"/>
  <c r="C19" i="16"/>
  <c r="K18" i="16"/>
  <c r="K17" i="16"/>
  <c r="K16" i="16"/>
  <c r="K15" i="16"/>
  <c r="K14" i="16"/>
  <c r="K13" i="16"/>
  <c r="K12" i="16"/>
  <c r="K11" i="16"/>
  <c r="K10" i="16"/>
  <c r="E19" i="15"/>
  <c r="G14" i="12"/>
  <c r="G19" i="12" s="1"/>
  <c r="G11" i="12"/>
  <c r="E8" i="12"/>
  <c r="E7" i="12"/>
  <c r="E6" i="12"/>
  <c r="J24" i="11"/>
  <c r="M24" i="11" s="1"/>
  <c r="F24" i="11"/>
  <c r="L23" i="11"/>
  <c r="E23" i="11"/>
  <c r="J22" i="11"/>
  <c r="F22" i="11"/>
  <c r="B22" i="11"/>
  <c r="D22" i="11" s="1"/>
  <c r="M21" i="11"/>
  <c r="L21" i="11"/>
  <c r="I21" i="11"/>
  <c r="E21" i="11"/>
  <c r="M20" i="11"/>
  <c r="L20" i="11"/>
  <c r="I20" i="11"/>
  <c r="E20" i="11"/>
  <c r="J19" i="11"/>
  <c r="F19" i="11"/>
  <c r="B19" i="11"/>
  <c r="D19" i="11" s="1"/>
  <c r="M18" i="11"/>
  <c r="L18" i="11"/>
  <c r="I18" i="11"/>
  <c r="H18" i="11"/>
  <c r="E18" i="11"/>
  <c r="M17" i="11"/>
  <c r="L17" i="11"/>
  <c r="I17" i="11"/>
  <c r="H17" i="11"/>
  <c r="E17" i="11"/>
  <c r="D17" i="11"/>
  <c r="M16" i="11"/>
  <c r="L16" i="11"/>
  <c r="I16" i="11"/>
  <c r="H16" i="11"/>
  <c r="E16" i="11"/>
  <c r="D16" i="11"/>
  <c r="M15" i="11"/>
  <c r="L15" i="11"/>
  <c r="I15" i="11"/>
  <c r="H15" i="11"/>
  <c r="E15" i="11"/>
  <c r="M14" i="11"/>
  <c r="I14" i="11"/>
  <c r="H14" i="11"/>
  <c r="E16" i="23" l="1"/>
  <c r="G9" i="20"/>
  <c r="H22" i="11"/>
  <c r="I22" i="11"/>
  <c r="H24" i="11"/>
  <c r="I24" i="11"/>
  <c r="E9" i="20"/>
  <c r="E7" i="23"/>
  <c r="E9" i="23"/>
  <c r="E11" i="23"/>
  <c r="E13" i="23"/>
  <c r="E15" i="23"/>
  <c r="E14" i="12"/>
  <c r="B27" i="11"/>
  <c r="D27" i="11" s="1"/>
  <c r="M27" i="11"/>
  <c r="L24" i="11"/>
  <c r="E10" i="23"/>
  <c r="E14" i="23"/>
  <c r="D30" i="65"/>
  <c r="I19" i="11"/>
  <c r="E22" i="11"/>
  <c r="M22" i="11"/>
  <c r="E24" i="11"/>
  <c r="F7" i="20"/>
  <c r="F9" i="20" s="1"/>
  <c r="E18" i="22"/>
  <c r="E8" i="23"/>
  <c r="E19" i="11"/>
  <c r="M19" i="11"/>
  <c r="K19" i="16"/>
  <c r="E12" i="23"/>
  <c r="D17" i="54"/>
  <c r="E11" i="12"/>
  <c r="D17" i="57"/>
  <c r="C30" i="65"/>
  <c r="F27" i="11"/>
  <c r="H19" i="11"/>
  <c r="L19" i="11"/>
  <c r="L22" i="11"/>
  <c r="L27" i="11" l="1"/>
  <c r="E2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tc={6156AAED-BFFE-4DBE-A8A5-EB7E0F8F862F}</author>
  </authors>
  <commentList>
    <comment ref="K27" authorId="0" shapeId="0" xr:uid="{6156AAED-BFFE-4DBE-A8A5-EB7E0F8F862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@Tawanda Makombo Rest of the chapter has 19 005 000. Reconcile. Otherwise, clean chapter, great effort! Lets go to typesetting asap..
Reply:
    corrected</t>
      </text>
    </comment>
  </commentList>
</comments>
</file>

<file path=xl/sharedStrings.xml><?xml version="1.0" encoding="utf-8"?>
<sst xmlns="http://schemas.openxmlformats.org/spreadsheetml/2006/main" count="1579" uniqueCount="648">
  <si>
    <t>LIVING CONDITIONS</t>
  </si>
  <si>
    <t>Tawanda Makombo</t>
  </si>
  <si>
    <r>
      <t>At a glance</t>
    </r>
    <r>
      <rPr>
        <b/>
        <vertAlign val="superscript"/>
        <sz val="11"/>
        <rFont val="HelveticaNeueLT Std"/>
        <family val="2"/>
      </rPr>
      <t>a</t>
    </r>
  </si>
  <si>
    <t>Number of households</t>
  </si>
  <si>
    <t>19.01m</t>
  </si>
  <si>
    <t>Average rental rate (2024)</t>
  </si>
  <si>
    <t>Proportion of households</t>
  </si>
  <si>
    <t>─living in formal dwellings</t>
  </si>
  <si>
    <t>─living in informal dwellings</t>
  </si>
  <si>
    <t>─living in traditional dwellings</t>
  </si>
  <si>
    <t xml:space="preserve">─that own and have fully paid off their dwellings </t>
  </si>
  <si>
    <t>─living in RDP houses</t>
  </si>
  <si>
    <t xml:space="preserve">─that rent accommodation </t>
  </si>
  <si>
    <t>─with access to piped water</t>
  </si>
  <si>
    <t>─with access to piped water in their dwelling</t>
  </si>
  <si>
    <t xml:space="preserve">─that experienced cumulative water interruptions of over 15 days </t>
  </si>
  <si>
    <t>─with access to flush/chemical lavatories</t>
  </si>
  <si>
    <t xml:space="preserve">─with no sanitation facility </t>
  </si>
  <si>
    <t>— without electricity</t>
  </si>
  <si>
    <t>─using electricity for lighting</t>
  </si>
  <si>
    <t>─using electricity for cooking</t>
  </si>
  <si>
    <t xml:space="preserve">─using electricity for heating </t>
  </si>
  <si>
    <t>─using gas for cooking</t>
  </si>
  <si>
    <t xml:space="preserve"> </t>
  </si>
  <si>
    <t>─using wood and coal for cooking</t>
  </si>
  <si>
    <t>─whose refuse is removed by a local authority/private company</t>
  </si>
  <si>
    <t>─ benefitting from an indigent support system</t>
  </si>
  <si>
    <t>─with access to free basic water (2022)</t>
  </si>
  <si>
    <t>─with access to free basic electricity (2022)</t>
  </si>
  <si>
    <t>─with access to free basic sewerage and sanitation (2022)</t>
  </si>
  <si>
    <t>─with access to free basic solid waste removal services (2022)</t>
  </si>
  <si>
    <t>a Figures are for 2023, unless otherwise stated in brackets.</t>
  </si>
  <si>
    <t xml:space="preserve"> OVERVIEW </t>
  </si>
  <si>
    <t>Changes over twenty seven years</t>
  </si>
  <si>
    <t>Changes in households and in access to services, 1996 and 2023</t>
  </si>
  <si>
    <r>
      <t>Change in
number</t>
    </r>
    <r>
      <rPr>
        <b/>
        <vertAlign val="superscript"/>
        <sz val="10.5"/>
        <color theme="1"/>
        <rFont val="HelveticaNeueLT Std Lt"/>
        <family val="2"/>
      </rPr>
      <t>f</t>
    </r>
  </si>
  <si>
    <r>
      <t>Change in
proportion</t>
    </r>
    <r>
      <rPr>
        <b/>
        <vertAlign val="superscript"/>
        <sz val="10.5"/>
        <color theme="1"/>
        <rFont val="HelveticaNeueLT Std Lt"/>
        <family val="2"/>
      </rPr>
      <t>f</t>
    </r>
  </si>
  <si>
    <r>
      <t>Average daily 
change</t>
    </r>
    <r>
      <rPr>
        <b/>
        <vertAlign val="superscript"/>
        <sz val="10.5"/>
        <color theme="1"/>
        <rFont val="HelveticaNeueLT Std Lt"/>
        <family val="2"/>
      </rPr>
      <t>f</t>
    </r>
  </si>
  <si>
    <t>Households</t>
  </si>
  <si>
    <r>
      <t>Formal</t>
    </r>
    <r>
      <rPr>
        <vertAlign val="superscript"/>
        <sz val="10.5"/>
        <rFont val="HelveticaNeueLT Std Lt"/>
        <family val="2"/>
      </rPr>
      <t>a</t>
    </r>
  </si>
  <si>
    <r>
      <t>Informal</t>
    </r>
    <r>
      <rPr>
        <vertAlign val="superscript"/>
        <sz val="10.5"/>
        <rFont val="HelveticaNeueLT Std Lt"/>
        <family val="2"/>
      </rPr>
      <t>b</t>
    </r>
  </si>
  <si>
    <t>Traditional</t>
  </si>
  <si>
    <r>
      <t>Other</t>
    </r>
    <r>
      <rPr>
        <vertAlign val="superscript"/>
        <sz val="10.5"/>
        <rFont val="HelveticaNeueLT Std Lt"/>
        <family val="2"/>
      </rPr>
      <t>c</t>
    </r>
  </si>
  <si>
    <t>Average household size</t>
  </si>
  <si>
    <t>—</t>
  </si>
  <si>
    <t>Total population</t>
  </si>
  <si>
    <t>Services</t>
  </si>
  <si>
    <r>
      <t>Access to piped water</t>
    </r>
    <r>
      <rPr>
        <vertAlign val="superscript"/>
        <sz val="10.5"/>
        <rFont val="HelveticaNeueLT Std Lt"/>
        <family val="2"/>
      </rPr>
      <t>d</t>
    </r>
  </si>
  <si>
    <t xml:space="preserve">Access to piped water in dwelling </t>
  </si>
  <si>
    <t>Access to piped water on site/in yard</t>
  </si>
  <si>
    <r>
      <t>Access to flush or chemical lavatories</t>
    </r>
    <r>
      <rPr>
        <vertAlign val="superscript"/>
        <sz val="10.5"/>
        <rFont val="HelveticaNeueLT Std Lt"/>
        <family val="2"/>
      </rPr>
      <t>e</t>
    </r>
    <r>
      <rPr>
        <sz val="10.5"/>
        <rFont val="HelveticaNeueLT Std Lt"/>
        <family val="2"/>
      </rPr>
      <t xml:space="preserve"> </t>
    </r>
  </si>
  <si>
    <t>Use of electricity for lighting</t>
  </si>
  <si>
    <t>Use of electricity for cooking</t>
  </si>
  <si>
    <t>Use of electricity for heating</t>
  </si>
  <si>
    <t>Refuse removal by local authority/private company</t>
  </si>
  <si>
    <t>Communal refuse dump/container</t>
  </si>
  <si>
    <t>Own refuse dumps</t>
  </si>
  <si>
    <r>
      <rPr>
        <i/>
        <sz val="10.5"/>
        <rFont val="HelveticaNeueLT Std Lt"/>
        <family val="2"/>
      </rPr>
      <t>Source:</t>
    </r>
    <r>
      <rPr>
        <sz val="10.5"/>
        <rFont val="HelveticaNeueLT Std Lt"/>
        <family val="2"/>
      </rPr>
      <t xml:space="preserve"> Statistics South Africa (Stats SA), </t>
    </r>
    <r>
      <rPr>
        <i/>
        <sz val="10.5"/>
        <rFont val="HelveticaNeueLT Std Lt"/>
        <family val="2"/>
      </rPr>
      <t>Census 2001: Primary tables South Africa, Census 1996 and 2001 compared,</t>
    </r>
    <r>
      <rPr>
        <sz val="10.5"/>
        <rFont val="HelveticaNeueLT Std Lt"/>
        <family val="2"/>
      </rPr>
      <t xml:space="preserve"> 2004, pp79-98; </t>
    </r>
    <r>
      <rPr>
        <i/>
        <sz val="10.5"/>
        <rFont val="HelveticaNeueLT Std Lt"/>
        <family val="2"/>
      </rPr>
      <t>General Household Survey 2023 Addendum tables,</t>
    </r>
    <r>
      <rPr>
        <sz val="10.5"/>
        <rFont val="HelveticaNeueLT Std Lt"/>
        <family val="2"/>
      </rPr>
      <t xml:space="preserve"> Statistical release P0318, 24 May 2024, Table 8.1.1, p1; Table 8.1.2, p1; Table 9.1, p1; Table 12.3, p1; Table 13.1, p1</t>
    </r>
  </si>
  <si>
    <t>a Refers to house/brick structure on separate stand or yard, flat in block of flats, town/cluster/semi-detached house, a room/house/dwelling in backyard, dwelling on a shared property, or a room/flatlet on a property or a larger dwelling, servants’ quarters/granny flat.</t>
  </si>
  <si>
    <t>b Refers to dwelling/shack in backyard or not in backyard.</t>
  </si>
  <si>
    <t>c Includes caravans/tents, hostels and compounds, and other unspecified dwellings.</t>
  </si>
  <si>
    <t>d Includes piped water in dwelling, on-site/yard, at a neighbour's tap, or at a communal tap/access point outside the yard.</t>
  </si>
  <si>
    <t>e Includes in-dwelling, on-site, and off-site access, as well as flush lavatories connected to a sewerage system and those connected to septic tanks.</t>
  </si>
  <si>
    <t>f CRA calculations.</t>
  </si>
  <si>
    <t>Formal</t>
  </si>
  <si>
    <t>Informal</t>
  </si>
  <si>
    <t>Household housing types and services, 1996 and 2023</t>
  </si>
  <si>
    <t>Change</t>
  </si>
  <si>
    <r>
      <t>Formal</t>
    </r>
    <r>
      <rPr>
        <vertAlign val="superscript"/>
        <sz val="10.5"/>
        <color theme="1"/>
        <rFont val="HelveticaNeueLT Std Lt"/>
        <family val="2"/>
      </rPr>
      <t>a</t>
    </r>
  </si>
  <si>
    <r>
      <t>Informal</t>
    </r>
    <r>
      <rPr>
        <vertAlign val="superscript"/>
        <sz val="10.5"/>
        <color theme="1"/>
        <rFont val="HelveticaNeueLT Std Lt"/>
        <family val="2"/>
      </rPr>
      <t>b</t>
    </r>
  </si>
  <si>
    <r>
      <t>Other</t>
    </r>
    <r>
      <rPr>
        <vertAlign val="superscript"/>
        <sz val="10.5"/>
        <color theme="1"/>
        <rFont val="HelveticaNeueLT Std Lt"/>
        <family val="2"/>
      </rPr>
      <t>c</t>
    </r>
  </si>
  <si>
    <r>
      <t>Access to piped water</t>
    </r>
    <r>
      <rPr>
        <vertAlign val="superscript"/>
        <sz val="10.5"/>
        <color theme="1"/>
        <rFont val="HelveticaNeueLT Std Lt"/>
        <family val="2"/>
      </rPr>
      <t>d</t>
    </r>
  </si>
  <si>
    <r>
      <t>Access to flush or chemical lavatories</t>
    </r>
    <r>
      <rPr>
        <vertAlign val="superscript"/>
        <sz val="10.5"/>
        <color theme="1"/>
        <rFont val="HelveticaNeueLT Std Lt"/>
        <family val="2"/>
      </rPr>
      <t>e</t>
    </r>
    <r>
      <rPr>
        <sz val="10.5"/>
        <color theme="1"/>
        <rFont val="HelveticaNeueLT Std Lt"/>
        <family val="2"/>
      </rPr>
      <t xml:space="preserve"> only</t>
    </r>
  </si>
  <si>
    <t>Communal refuse dumps/container</t>
  </si>
  <si>
    <r>
      <rPr>
        <i/>
        <sz val="10.5"/>
        <color theme="1"/>
        <rFont val="HelveticaNeueLT Std Lt"/>
        <family val="2"/>
      </rPr>
      <t>Source:</t>
    </r>
    <r>
      <rPr>
        <sz val="10.5"/>
        <color theme="1"/>
        <rFont val="HelveticaNeueLT Std Lt"/>
        <family val="2"/>
      </rPr>
      <t xml:space="preserve"> CRA calculations based on Stats SA data</t>
    </r>
  </si>
  <si>
    <t>a Refers to house/brick structure on separate stand or yard, flat in block of flats, town/cluster/semi-detached house, a room/house/dwelling in backyard, dwelling on a shared property, or a room/flatlet on a property or a larger dwelling/servants’ quarters/granny flat.</t>
  </si>
  <si>
    <t>b Refers to dwelling/shack in backyard and not in backyard.</t>
  </si>
  <si>
    <t>c Includes caravan/tent, hostels and compounds, units in retirement village, and other unspecified dwellings.</t>
  </si>
  <si>
    <t>d Includes piped water in dwelling, on-site/yard, or on a communal tap/access point outside yard.</t>
  </si>
  <si>
    <t>Formal and informal dwellings, 1996-2023</t>
  </si>
  <si>
    <t>Year</t>
  </si>
  <si>
    <t>Formal dwellings</t>
  </si>
  <si>
    <t>Informal dwellings</t>
  </si>
  <si>
    <r>
      <rPr>
        <i/>
        <sz val="10.5"/>
        <color theme="1"/>
        <rFont val="HelveticaNeueLT Std Lt"/>
        <family val="2"/>
      </rPr>
      <t xml:space="preserve">Source: </t>
    </r>
    <r>
      <rPr>
        <sz val="10.5"/>
        <color theme="1"/>
        <rFont val="HelveticaNeueLT Std Lt"/>
        <family val="2"/>
      </rPr>
      <t xml:space="preserve">Stats SA, </t>
    </r>
    <r>
      <rPr>
        <i/>
        <sz val="10.5"/>
        <color theme="1"/>
        <rFont val="HelveticaNeueLT Std Lt"/>
        <family val="2"/>
      </rPr>
      <t xml:space="preserve">Census, Community Survey </t>
    </r>
    <r>
      <rPr>
        <sz val="10.5"/>
        <color theme="1"/>
        <rFont val="HelveticaNeueLT Std Lt"/>
        <family val="2"/>
      </rPr>
      <t xml:space="preserve">and </t>
    </r>
    <r>
      <rPr>
        <i/>
        <sz val="10.5"/>
        <color theme="1"/>
        <rFont val="HelveticaNeueLT Std Lt"/>
        <family val="2"/>
      </rPr>
      <t>General Household Survey</t>
    </r>
    <r>
      <rPr>
        <sz val="10.5"/>
        <color theme="1"/>
        <rFont val="HelveticaNeueLT Std Lt"/>
        <family val="2"/>
      </rPr>
      <t xml:space="preserve"> data</t>
    </r>
  </si>
  <si>
    <t>HOUSING</t>
  </si>
  <si>
    <t xml:space="preserve"> Housing types</t>
  </si>
  <si>
    <t xml:space="preserve"> National data</t>
  </si>
  <si>
    <t xml:space="preserve"> Detailed breakdown</t>
  </si>
  <si>
    <t>Households by race and type of dwelling (actual numbers), 1996 and 2023</t>
  </si>
  <si>
    <t>—Black—</t>
  </si>
  <si>
    <r>
      <t>—Other races</t>
    </r>
    <r>
      <rPr>
        <b/>
        <vertAlign val="superscript"/>
        <sz val="10.5"/>
        <rFont val="HelveticaNeueLT Std Lt"/>
        <family val="2"/>
      </rPr>
      <t>a</t>
    </r>
    <r>
      <rPr>
        <b/>
        <sz val="10.5"/>
        <rFont val="HelveticaNeueLT Std Lt"/>
        <family val="2"/>
      </rPr>
      <t>—</t>
    </r>
  </si>
  <si>
    <r>
      <rPr>
        <b/>
        <sz val="10.5"/>
        <rFont val="Calibri"/>
        <family val="2"/>
      </rPr>
      <t>—</t>
    </r>
    <r>
      <rPr>
        <b/>
        <sz val="10.5"/>
        <rFont val="HelveticaNeueLT Std Lt"/>
        <family val="2"/>
      </rPr>
      <t>All races—</t>
    </r>
  </si>
  <si>
    <t>Housing type</t>
  </si>
  <si>
    <t>Change in 
number</t>
  </si>
  <si>
    <t>Change in 
proportion</t>
  </si>
  <si>
    <t>House or brick structure on a separate stand or yard</t>
  </si>
  <si>
    <t>Flat in block of flats</t>
  </si>
  <si>
    <r>
      <t>Town/cluster/semi-detached house</t>
    </r>
    <r>
      <rPr>
        <vertAlign val="superscript"/>
        <sz val="10.5"/>
        <rFont val="HelveticaNeueLT Std Lt"/>
        <family val="2"/>
      </rPr>
      <t>c</t>
    </r>
  </si>
  <si>
    <t>Dwelling/house/flat/room in backyard</t>
  </si>
  <si>
    <r>
      <t>Room/flatlet not in backyard but on a shared property/servants' quarters/granny flat</t>
    </r>
    <r>
      <rPr>
        <vertAlign val="superscript"/>
        <sz val="10.5"/>
        <rFont val="HelveticaNeueLT Std Lt"/>
        <family val="2"/>
      </rPr>
      <t>d</t>
    </r>
  </si>
  <si>
    <r>
      <t>Formal</t>
    </r>
    <r>
      <rPr>
        <b/>
        <vertAlign val="superscript"/>
        <sz val="10.5"/>
        <rFont val="HelveticaNeueLT Std Lt"/>
        <family val="2"/>
      </rPr>
      <t>b</t>
    </r>
    <r>
      <rPr>
        <b/>
        <sz val="10.5"/>
        <rFont val="HelveticaNeueLT Std Lt"/>
        <family val="2"/>
      </rPr>
      <t xml:space="preserve"> housing</t>
    </r>
  </si>
  <si>
    <t>Informal dwelling/shack in backyard</t>
  </si>
  <si>
    <t>Informal dwelling in an informal/squatter settlement/on a farm</t>
  </si>
  <si>
    <r>
      <t>Informal</t>
    </r>
    <r>
      <rPr>
        <b/>
        <vertAlign val="superscript"/>
        <sz val="10.5"/>
        <rFont val="HelveticaNeueLT Std Lt"/>
        <family val="2"/>
      </rPr>
      <t xml:space="preserve">e </t>
    </r>
    <r>
      <rPr>
        <b/>
        <sz val="10.5"/>
        <rFont val="HelveticaNeueLT Std Lt"/>
        <family val="2"/>
      </rPr>
      <t>housing</t>
    </r>
  </si>
  <si>
    <t>Traditional dwelling/hut/structure made of traditional materials</t>
  </si>
  <si>
    <t>Other types of housing</t>
  </si>
  <si>
    <t>Caravan or tent</t>
  </si>
  <si>
    <t>Unknown/other/unspecified/homeless</t>
  </si>
  <si>
    <r>
      <t>Total</t>
    </r>
    <r>
      <rPr>
        <b/>
        <vertAlign val="superscript"/>
        <sz val="10.5"/>
        <rFont val="HelveticaNeueLT Std Lt"/>
        <family val="2"/>
      </rPr>
      <t>f</t>
    </r>
  </si>
  <si>
    <r>
      <rPr>
        <i/>
        <sz val="10.5"/>
        <rFont val="HelveticaNeueLT Std Lt"/>
        <family val="2"/>
      </rPr>
      <t>Source:</t>
    </r>
    <r>
      <rPr>
        <sz val="10.5"/>
        <rFont val="HelveticaNeueLT Std Lt"/>
        <family val="2"/>
      </rPr>
      <t xml:space="preserve"> Stats SA,</t>
    </r>
    <r>
      <rPr>
        <i/>
        <sz val="10.5"/>
        <rFont val="HelveticaNeueLT Std Lt"/>
        <family val="2"/>
      </rPr>
      <t xml:space="preserve"> Census 2001: Primary tables South Africa, Census 1996 and 2001 compared,</t>
    </r>
    <r>
      <rPr>
        <sz val="10.5"/>
        <rFont val="HelveticaNeueLT Std Lt"/>
        <family val="2"/>
      </rPr>
      <t xml:space="preserve"> 2004, pp79-98; </t>
    </r>
    <r>
      <rPr>
        <i/>
        <sz val="10.5"/>
        <rFont val="HelveticaNeueLT Std Lt"/>
        <family val="2"/>
      </rPr>
      <t>General Household Survey 2023 Addendum tables,</t>
    </r>
    <r>
      <rPr>
        <sz val="10.5"/>
        <rFont val="HelveticaNeueLT Std Lt"/>
        <family val="2"/>
      </rPr>
      <t xml:space="preserve"> Statistical release P0318, 23 May 2024, Table 8.1.1, p1; Table 8.1.2; p1;Table 8.1.3; p1</t>
    </r>
  </si>
  <si>
    <t>a Refers to Coloured, Indian or Asian, White (and other unspecified population groups in the case of 1996 figures).</t>
  </si>
  <si>
    <t>b Refers to dwellings or structures that are constructed according to approved plans. They include houses on separate stands, flats or apartments, townhouses, and some rooms in backyards.</t>
  </si>
  <si>
    <t>c In Stats SA publications, cluster houses in complexes, town houses in complexes, and semi-detached houses are listed as three separate categories. They are grouped together here for  the purpose of comparison with 1996 data.</t>
  </si>
  <si>
    <t>d Rooms or  dwellings on shared properties are also defined by Stats SA as formal housing. They are usually located in communal or collective living quarters that are meant for large groups of individuals or several households. Households in these places of residence usually share common recreational and other facilities.</t>
  </si>
  <si>
    <t xml:space="preserve">e Refers to makeshift structures not approved by a local municipality and not intended as a  permanent dwelling. They are typically constructed with materials such as corrugated iron, cardboard, and plastic. </t>
  </si>
  <si>
    <t>f Household numbers, when broken down by race, exceed provincial breakdowns. For that  reason, household totals differ throughout the section depending on which of the two main breakdowns is used.</t>
  </si>
  <si>
    <t>Households by race and type of dwelling (proportions), 1996 and 2023</t>
  </si>
  <si>
    <r>
      <t>—Other races</t>
    </r>
    <r>
      <rPr>
        <b/>
        <vertAlign val="superscript"/>
        <sz val="10.5"/>
        <color theme="1"/>
        <rFont val="HelveticaNeueLT Std Lt"/>
        <family val="2"/>
      </rPr>
      <t>a</t>
    </r>
    <r>
      <rPr>
        <b/>
        <sz val="10.5"/>
        <color theme="1"/>
        <rFont val="HelveticaNeueLT Std Lt"/>
        <family val="2"/>
      </rPr>
      <t>—</t>
    </r>
  </si>
  <si>
    <r>
      <rPr>
        <b/>
        <sz val="10.5"/>
        <color theme="1"/>
        <rFont val="Calibri"/>
        <family val="2"/>
      </rPr>
      <t>—</t>
    </r>
    <r>
      <rPr>
        <b/>
        <sz val="10.5"/>
        <color theme="1"/>
        <rFont val="HelveticaNeueLT Std Lt"/>
        <family val="2"/>
      </rPr>
      <t>All races—</t>
    </r>
  </si>
  <si>
    <r>
      <t>Town/cluster/semi-detached house</t>
    </r>
    <r>
      <rPr>
        <vertAlign val="superscript"/>
        <sz val="10.5"/>
        <color theme="1"/>
        <rFont val="HelveticaNeueLT Std Lt"/>
        <family val="2"/>
      </rPr>
      <t>c</t>
    </r>
  </si>
  <si>
    <r>
      <t>Room/flatlet not in backyard but on a shared property/servants quarters'/granny flat</t>
    </r>
    <r>
      <rPr>
        <vertAlign val="superscript"/>
        <sz val="10.5"/>
        <color theme="1"/>
        <rFont val="HelveticaNeueLT Std Lt"/>
        <family val="2"/>
      </rPr>
      <t>d</t>
    </r>
  </si>
  <si>
    <r>
      <t>Formal</t>
    </r>
    <r>
      <rPr>
        <b/>
        <vertAlign val="superscript"/>
        <sz val="10.5"/>
        <color theme="1"/>
        <rFont val="HelveticaNeueLT Std Lt"/>
        <family val="2"/>
      </rPr>
      <t>b</t>
    </r>
    <r>
      <rPr>
        <b/>
        <sz val="10.5"/>
        <color theme="1"/>
        <rFont val="HelveticaNeueLT Std Lt"/>
        <family val="2"/>
      </rPr>
      <t xml:space="preserve"> housing</t>
    </r>
  </si>
  <si>
    <r>
      <t>Informal</t>
    </r>
    <r>
      <rPr>
        <b/>
        <vertAlign val="superscript"/>
        <sz val="10.5"/>
        <color theme="1"/>
        <rFont val="HelveticaNeueLT Std Lt"/>
        <family val="2"/>
      </rPr>
      <t xml:space="preserve">e </t>
    </r>
    <r>
      <rPr>
        <b/>
        <sz val="10.5"/>
        <color theme="1"/>
        <rFont val="HelveticaNeueLT Std Lt"/>
        <family val="2"/>
      </rPr>
      <t>housing</t>
    </r>
  </si>
  <si>
    <t>Traditional dwelling/hut/structure made of
 traditional materials</t>
  </si>
  <si>
    <t>Total</t>
  </si>
  <si>
    <r>
      <rPr>
        <i/>
        <sz val="10.5"/>
        <color theme="1"/>
        <rFont val="HelveticaNeueLT Std Lt"/>
        <family val="2"/>
      </rPr>
      <t>Source:</t>
    </r>
    <r>
      <rPr>
        <sz val="10.5"/>
        <color theme="1"/>
        <rFont val="HelveticaNeueLT Std Lt"/>
        <family val="2"/>
      </rPr>
      <t xml:space="preserve"> CRA calculations  based on Stats SA data</t>
    </r>
  </si>
  <si>
    <t xml:space="preserve">e Refers to makeshift structures not approved by a local municipality and not intended as a permanent dwelling. They are typically constructed with materials such as corrugated iron, cardboard, and plastic. </t>
  </si>
  <si>
    <t>House on a separate stand or yard</t>
  </si>
  <si>
    <t>Town/cluster/semi-detached house</t>
  </si>
  <si>
    <t>House/room in back yard</t>
  </si>
  <si>
    <t>Room/flatlet on a shared property</t>
  </si>
  <si>
    <t>Informal dwelling/shack in back yard</t>
  </si>
  <si>
    <t>Informal dwelling in informal settlement</t>
  </si>
  <si>
    <t>Traditional dwelling</t>
  </si>
  <si>
    <t>Other</t>
  </si>
  <si>
    <t>Change in housing types, 1996-2023</t>
  </si>
  <si>
    <t>Number</t>
  </si>
  <si>
    <t>Average daily 
change</t>
  </si>
  <si>
    <t>Types of housing occupied, 1996 and 2023</t>
  </si>
  <si>
    <t>a Refers to dwellings or structures that are constructed according to approved plans. They include houses on separate stands, flats or apartments, townhouses, and some rooms in backyards.</t>
  </si>
  <si>
    <t>b Includes informal dwelling/shack in and not in backyard.</t>
  </si>
  <si>
    <t>Provincial data</t>
  </si>
  <si>
    <t>All housing</t>
  </si>
  <si>
    <t>Types of housing by province (actual numbers), 1996 and 2023</t>
  </si>
  <si>
    <r>
      <t>—Formal</t>
    </r>
    <r>
      <rPr>
        <b/>
        <vertAlign val="superscript"/>
        <sz val="10.5"/>
        <rFont val="HelveticaNeueLT Std Lt"/>
        <family val="2"/>
      </rPr>
      <t>a</t>
    </r>
    <r>
      <rPr>
        <b/>
        <sz val="10.5"/>
        <rFont val="HelveticaNeueLT Std Lt"/>
        <family val="2"/>
      </rPr>
      <t>—</t>
    </r>
  </si>
  <si>
    <r>
      <t>—Informal</t>
    </r>
    <r>
      <rPr>
        <b/>
        <vertAlign val="superscript"/>
        <sz val="10.5"/>
        <rFont val="HelveticaNeueLT Std Lt"/>
        <family val="2"/>
      </rPr>
      <t>b</t>
    </r>
    <r>
      <rPr>
        <b/>
        <sz val="10.5"/>
        <rFont val="HelveticaNeueLT Std Lt"/>
        <family val="2"/>
      </rPr>
      <t xml:space="preserve"> —</t>
    </r>
  </si>
  <si>
    <t>—Traditional—</t>
  </si>
  <si>
    <r>
      <t>—Other</t>
    </r>
    <r>
      <rPr>
        <b/>
        <vertAlign val="superscript"/>
        <sz val="10.5"/>
        <rFont val="HelveticaNeueLT Std Lt"/>
        <family val="2"/>
      </rPr>
      <t>c</t>
    </r>
    <r>
      <rPr>
        <b/>
        <sz val="10.5"/>
        <rFont val="HelveticaNeueLT Std Lt"/>
        <family val="2"/>
      </rPr>
      <t>—</t>
    </r>
  </si>
  <si>
    <r>
      <t>—Total households</t>
    </r>
    <r>
      <rPr>
        <b/>
        <vertAlign val="superscript"/>
        <sz val="10.5"/>
        <rFont val="HelveticaNeueLT Std Lt"/>
        <family val="2"/>
      </rPr>
      <t>d</t>
    </r>
    <r>
      <rPr>
        <b/>
        <sz val="10.5"/>
        <rFont val="HelveticaNeueLT Std Lt"/>
        <family val="2"/>
      </rPr>
      <t>—</t>
    </r>
  </si>
  <si>
    <t>Province</t>
  </si>
  <si>
    <t>Eastern Cape</t>
  </si>
  <si>
    <t>Free State</t>
  </si>
  <si>
    <r>
      <t>—</t>
    </r>
    <r>
      <rPr>
        <vertAlign val="superscript"/>
        <sz val="10.5"/>
        <rFont val="Calibri"/>
        <family val="2"/>
      </rPr>
      <t>e</t>
    </r>
  </si>
  <si>
    <t>Gauteng</t>
  </si>
  <si>
    <t>KwaZulu-Natal</t>
  </si>
  <si>
    <t>Limpopo</t>
  </si>
  <si>
    <t>Mpumalanga</t>
  </si>
  <si>
    <t>North West</t>
  </si>
  <si>
    <t xml:space="preserve">Northern Cape </t>
  </si>
  <si>
    <t>Western Cape</t>
  </si>
  <si>
    <r>
      <t>South Africa</t>
    </r>
    <r>
      <rPr>
        <b/>
        <vertAlign val="superscript"/>
        <sz val="10.5"/>
        <rFont val="HelveticaNeueLT Std Lt"/>
        <family val="2"/>
      </rPr>
      <t>d</t>
    </r>
  </si>
  <si>
    <r>
      <rPr>
        <i/>
        <sz val="10.5"/>
        <rFont val="HelveticaNeueLT Std Lt"/>
        <family val="2"/>
      </rPr>
      <t>Source:</t>
    </r>
    <r>
      <rPr>
        <sz val="10.5"/>
        <rFont val="HelveticaNeueLT Std Lt"/>
        <family val="2"/>
      </rPr>
      <t xml:space="preserve"> Stats SA, www.statssa.gov.za, accessed 22 May 2012; </t>
    </r>
    <r>
      <rPr>
        <i/>
        <sz val="10.5"/>
        <rFont val="HelveticaNeueLT Std Lt"/>
        <family val="2"/>
      </rPr>
      <t>General Household Survey 2023 Addendum tables,</t>
    </r>
    <r>
      <rPr>
        <sz val="10.5"/>
        <rFont val="HelveticaNeueLT Std Lt"/>
        <family val="2"/>
      </rPr>
      <t xml:space="preserve"> Statistical release P0318, 23 May 2024, Table 8.2, p1</t>
    </r>
  </si>
  <si>
    <t xml:space="preserve">d Figures should add up vertically and horizontally but may not, owing to rounding. </t>
  </si>
  <si>
    <t>e Values too small to provide reliable estimates.</t>
  </si>
  <si>
    <t>Types of housing by province (proportions), 1996 and 2023</t>
  </si>
  <si>
    <r>
      <t>—Informal</t>
    </r>
    <r>
      <rPr>
        <b/>
        <vertAlign val="superscript"/>
        <sz val="10.5"/>
        <color theme="1"/>
        <rFont val="HelveticaNeueLT Std Lt"/>
        <family val="2"/>
      </rPr>
      <t>b</t>
    </r>
    <r>
      <rPr>
        <b/>
        <sz val="10.5"/>
        <color theme="1"/>
        <rFont val="HelveticaNeueLT Std Lt"/>
        <family val="2"/>
      </rPr>
      <t xml:space="preserve">— </t>
    </r>
  </si>
  <si>
    <r>
      <t>—</t>
    </r>
    <r>
      <rPr>
        <vertAlign val="superscript"/>
        <sz val="10.5"/>
        <color theme="1"/>
        <rFont val="HelveticaNeueLT Std Lt"/>
        <family val="2"/>
      </rPr>
      <t>d</t>
    </r>
  </si>
  <si>
    <t xml:space="preserve">North West </t>
  </si>
  <si>
    <t>South Africa</t>
  </si>
  <si>
    <t>b Refers to dwelling/shacks in backyard and not in backyard.</t>
  </si>
  <si>
    <t>c Includes caravan/tent, hostels and compounds, units in a retirement village,  and other unspecified dwellings.</t>
  </si>
  <si>
    <t>d Values too small to provide reliable estimates.</t>
  </si>
  <si>
    <t>Change in types of housing by province, 1996-2023</t>
  </si>
  <si>
    <r>
      <t>Formal</t>
    </r>
    <r>
      <rPr>
        <b/>
        <vertAlign val="superscript"/>
        <sz val="10.5"/>
        <color theme="1"/>
        <rFont val="HelveticaNeueLT Std Lt"/>
        <family val="2"/>
      </rPr>
      <t>a</t>
    </r>
  </si>
  <si>
    <r>
      <t>Informal</t>
    </r>
    <r>
      <rPr>
        <b/>
        <vertAlign val="superscript"/>
        <sz val="10.5"/>
        <color theme="1"/>
        <rFont val="HelveticaNeueLT Std Lt"/>
        <family val="2"/>
      </rPr>
      <t>b</t>
    </r>
  </si>
  <si>
    <r>
      <t>Other</t>
    </r>
    <r>
      <rPr>
        <b/>
        <vertAlign val="superscript"/>
        <sz val="10.5"/>
        <color theme="1"/>
        <rFont val="HelveticaNeueLT Std Lt"/>
        <family val="2"/>
      </rPr>
      <t>c</t>
    </r>
  </si>
  <si>
    <r>
      <t>—</t>
    </r>
    <r>
      <rPr>
        <vertAlign val="superscript"/>
        <sz val="10.5"/>
        <color theme="1"/>
        <rFont val="HelveticaNeueLT Std Lt"/>
        <family val="2"/>
      </rPr>
      <t>e</t>
    </r>
  </si>
  <si>
    <r>
      <t>—</t>
    </r>
    <r>
      <rPr>
        <vertAlign val="superscript"/>
        <sz val="10.5"/>
        <color theme="1"/>
        <rFont val="Calibri"/>
        <family val="2"/>
      </rPr>
      <t>e</t>
    </r>
  </si>
  <si>
    <r>
      <t>South Africa</t>
    </r>
    <r>
      <rPr>
        <b/>
        <vertAlign val="superscript"/>
        <sz val="10.5"/>
        <color theme="1"/>
        <rFont val="HelveticaNeueLT Std Lt"/>
        <family val="2"/>
      </rPr>
      <t>d</t>
    </r>
  </si>
  <si>
    <t>Households living in formal, informal and traditional dwellings by metropolitan area, 2023</t>
  </si>
  <si>
    <t>Metropolitan area</t>
  </si>
  <si>
    <r>
      <t>Other</t>
    </r>
    <r>
      <rPr>
        <b/>
        <vertAlign val="superscript"/>
        <sz val="10.5"/>
        <color theme="1"/>
        <rFont val="HelveticaNeueLT Std Lt"/>
        <family val="2"/>
      </rPr>
      <t>a</t>
    </r>
  </si>
  <si>
    <t>Buffalo City (EC)</t>
  </si>
  <si>
    <t>Cape Town (WC)</t>
  </si>
  <si>
    <t>Ekurhuleni (GAU)</t>
  </si>
  <si>
    <t>eThekwini (KZN)</t>
  </si>
  <si>
    <t>Johannesburg (GAU)</t>
  </si>
  <si>
    <t>Mangaung (FS)</t>
  </si>
  <si>
    <t>Nelson Mandela Bay (EC)</t>
  </si>
  <si>
    <t>Tshwane (GAU)</t>
  </si>
  <si>
    <r>
      <rPr>
        <i/>
        <sz val="10.5"/>
        <color theme="1"/>
        <rFont val="HelveticaNeueLT Std Lt"/>
        <family val="2"/>
      </rPr>
      <t xml:space="preserve">Source: </t>
    </r>
    <r>
      <rPr>
        <sz val="10.5"/>
        <color theme="1"/>
        <rFont val="HelveticaNeueLT Std Lt"/>
        <family val="2"/>
      </rPr>
      <t xml:space="preserve">Stats SA, </t>
    </r>
    <r>
      <rPr>
        <i/>
        <sz val="10.5"/>
        <color theme="1"/>
        <rFont val="HelveticaNeueLT Std Lt"/>
        <family val="2"/>
      </rPr>
      <t>General Household Survey 2023,</t>
    </r>
    <r>
      <rPr>
        <sz val="10.5"/>
        <color theme="1"/>
        <rFont val="HelveticaNeueLT Std Lt"/>
        <family val="2"/>
      </rPr>
      <t>Statistical release P0318, 24 May 2024, Figure 8.2, p26</t>
    </r>
  </si>
  <si>
    <t>a Other includes traditional and ‘other’ dwellings.</t>
  </si>
  <si>
    <t>Backyard dwellings</t>
  </si>
  <si>
    <t>All backyard dwellings, 1996 and 2023</t>
  </si>
  <si>
    <r>
      <rPr>
        <b/>
        <sz val="10.5"/>
        <rFont val="Calibri"/>
        <family val="2"/>
      </rPr>
      <t>—</t>
    </r>
    <r>
      <rPr>
        <b/>
        <sz val="10.5"/>
        <rFont val="HelveticaNeueLT Std Lt"/>
        <family val="2"/>
      </rPr>
      <t>Number—</t>
    </r>
  </si>
  <si>
    <t>—Proportion of total —</t>
  </si>
  <si>
    <t>Backyard dwelling</t>
  </si>
  <si>
    <r>
      <t>Formal</t>
    </r>
    <r>
      <rPr>
        <vertAlign val="superscript"/>
        <sz val="10.5"/>
        <rFont val="HelveticaNeueLT Std Lt"/>
        <family val="2"/>
      </rPr>
      <t>a</t>
    </r>
    <r>
      <rPr>
        <sz val="10.5"/>
        <rFont val="HelveticaNeueLT Std Lt"/>
        <family val="2"/>
      </rPr>
      <t xml:space="preserve"> in backyard</t>
    </r>
  </si>
  <si>
    <r>
      <t>Informal</t>
    </r>
    <r>
      <rPr>
        <vertAlign val="superscript"/>
        <sz val="10.5"/>
        <rFont val="HelveticaNeueLT Std Lt"/>
        <family val="2"/>
      </rPr>
      <t>b</t>
    </r>
    <r>
      <rPr>
        <sz val="10.5"/>
        <rFont val="HelveticaNeueLT Std Lt"/>
        <family val="2"/>
      </rPr>
      <t xml:space="preserve"> in backyard</t>
    </r>
  </si>
  <si>
    <t>Total backyard dwellings</t>
  </si>
  <si>
    <r>
      <rPr>
        <i/>
        <sz val="10.5"/>
        <rFont val="HelveticaNeueLT Std Lt"/>
        <family val="2"/>
      </rPr>
      <t>Source:</t>
    </r>
    <r>
      <rPr>
        <sz val="10.5"/>
        <rFont val="HelveticaNeueLT Std Lt"/>
        <family val="2"/>
      </rPr>
      <t xml:space="preserve"> Stats SA,</t>
    </r>
    <r>
      <rPr>
        <i/>
        <sz val="10.5"/>
        <rFont val="HelveticaNeueLT Std Lt"/>
        <family val="2"/>
      </rPr>
      <t xml:space="preserve"> Census 2001: Primary tables South Africa, Census ’96 and 2001 compared,</t>
    </r>
    <r>
      <rPr>
        <sz val="10.5"/>
        <rFont val="HelveticaNeueLT Std Lt"/>
        <family val="2"/>
      </rPr>
      <t xml:space="preserve"> 2004, p79; General Household Survey 2023 Addendum tables, Statistical release P0318, 23 May 2024, Table 8.2, p1</t>
    </r>
  </si>
  <si>
    <t>a Constructed according to approved plans.</t>
  </si>
  <si>
    <t xml:space="preserve">b Makeshift structures not approved by a local municipality and not intended as a permanent dwelling. They are typically constructed with materials such as corrugated iron, cardboard and plastic and are commonly referred to as shacks. </t>
  </si>
  <si>
    <t>Households living in informal dwellings by province (actual numbers), 1996 and 2023</t>
  </si>
  <si>
    <r>
      <rPr>
        <b/>
        <sz val="10.5"/>
        <rFont val="Calibri"/>
        <family val="2"/>
      </rPr>
      <t>—</t>
    </r>
    <r>
      <rPr>
        <b/>
        <sz val="10.5"/>
        <rFont val="HelveticaNeueLT Std Lt"/>
        <family val="2"/>
      </rPr>
      <t>1996—</t>
    </r>
  </si>
  <si>
    <t>—2023—</t>
  </si>
  <si>
    <t>—Informal dwelling—</t>
  </si>
  <si>
    <t xml:space="preserve"> In backyard</t>
  </si>
  <si>
    <t>In settlement/on a farm</t>
  </si>
  <si>
    <t xml:space="preserve">
In  backyard</t>
  </si>
  <si>
    <t>Northern Cape</t>
  </si>
  <si>
    <r>
      <t>South Africa</t>
    </r>
    <r>
      <rPr>
        <b/>
        <vertAlign val="superscript"/>
        <sz val="10.5"/>
        <color theme="1"/>
        <rFont val="HelveticaNeueLT Std Lt"/>
        <family val="2"/>
      </rPr>
      <t>a</t>
    </r>
  </si>
  <si>
    <r>
      <rPr>
        <i/>
        <sz val="10.5"/>
        <rFont val="HelveticaNeueLT Std Lt"/>
        <family val="2"/>
      </rPr>
      <t>Source:</t>
    </r>
    <r>
      <rPr>
        <sz val="10.5"/>
        <rFont val="HelveticaNeueLT Std Lt"/>
        <family val="2"/>
      </rPr>
      <t xml:space="preserve"> Stats SA,  www.statssa.gov.za, accessed 22 May 2012; </t>
    </r>
    <r>
      <rPr>
        <i/>
        <sz val="10.5"/>
        <rFont val="HelveticaNeueLT Std Lt"/>
        <family val="2"/>
      </rPr>
      <t xml:space="preserve">General Household Survey 2023 Addendum tables, </t>
    </r>
    <r>
      <rPr>
        <sz val="10.5"/>
        <rFont val="HelveticaNeueLT Std Lt"/>
        <family val="2"/>
      </rPr>
      <t>Statistical release P0318, 23 May 2024, Table 8.2, p1</t>
    </r>
  </si>
  <si>
    <t xml:space="preserve">a Figures should add up vertically and horizontally but may not, owing to rounding. </t>
  </si>
  <si>
    <r>
      <t>Households living in informal dwellings by province (proportions)</t>
    </r>
    <r>
      <rPr>
        <b/>
        <vertAlign val="superscript"/>
        <sz val="11"/>
        <color theme="1"/>
        <rFont val="HelveticaNeueLT Std"/>
        <family val="2"/>
      </rPr>
      <t>a</t>
    </r>
    <r>
      <rPr>
        <b/>
        <sz val="11"/>
        <color theme="1"/>
        <rFont val="HelveticaNeueLT Std"/>
        <family val="2"/>
      </rPr>
      <t>, 1996 and 2023</t>
    </r>
  </si>
  <si>
    <t>Change in households living in informal dwellings by type and province (actual numbers), 1996-2023</t>
  </si>
  <si>
    <t>Backyard</t>
  </si>
  <si>
    <t>Not in backyard</t>
  </si>
  <si>
    <r>
      <t>Total</t>
    </r>
    <r>
      <rPr>
        <b/>
        <vertAlign val="superscript"/>
        <sz val="10.5"/>
        <color theme="1"/>
        <rFont val="HelveticaNeueLT Std Lt"/>
        <family val="2"/>
      </rPr>
      <t>a</t>
    </r>
  </si>
  <si>
    <t>Change in households living in informal dwellings by type and province (proportions), 1996-2023</t>
  </si>
  <si>
    <t>Services available to households living in informal dwellings, 2023</t>
  </si>
  <si>
    <r>
      <t>—Informal dwelling</t>
    </r>
    <r>
      <rPr>
        <b/>
        <sz val="10.5"/>
        <rFont val="Calibri"/>
        <family val="2"/>
      </rPr>
      <t>—</t>
    </r>
  </si>
  <si>
    <t xml:space="preserve">
In 
backyard</t>
  </si>
  <si>
    <t>Service</t>
  </si>
  <si>
    <r>
      <t>—Number</t>
    </r>
    <r>
      <rPr>
        <b/>
        <sz val="10.5"/>
        <rFont val="Calibri"/>
        <family val="2"/>
      </rPr>
      <t>—</t>
    </r>
  </si>
  <si>
    <r>
      <t>Proportion of total
—informal dwellings</t>
    </r>
    <r>
      <rPr>
        <b/>
        <vertAlign val="superscript"/>
        <sz val="10.5"/>
        <rFont val="HelveticaNeueLT Std Lt"/>
        <family val="2"/>
      </rPr>
      <t>a</t>
    </r>
    <r>
      <rPr>
        <b/>
        <sz val="10.5"/>
        <rFont val="HelveticaNeueLT Std Lt"/>
        <family val="2"/>
      </rPr>
      <t>—</t>
    </r>
  </si>
  <si>
    <t>Piped water in dwelling</t>
  </si>
  <si>
    <t>Piped water inside yard</t>
  </si>
  <si>
    <t>Flush toilet connected to sewage system</t>
  </si>
  <si>
    <t>Flush toilet with septic tank</t>
  </si>
  <si>
    <t>Chemical toilet</t>
  </si>
  <si>
    <t>Pit toilet with ventilation pipe</t>
  </si>
  <si>
    <t>Electricity for lighting</t>
  </si>
  <si>
    <t>Electricity for cooking</t>
  </si>
  <si>
    <t>Electricity for heating</t>
  </si>
  <si>
    <t>Total informal dwellings</t>
  </si>
  <si>
    <r>
      <rPr>
        <i/>
        <sz val="10.5"/>
        <rFont val="HelveticaNeueLT Std Lt"/>
        <family val="2"/>
      </rPr>
      <t xml:space="preserve">Source: </t>
    </r>
    <r>
      <rPr>
        <sz val="10.5"/>
        <rFont val="HelveticaNeueLT Std Lt"/>
        <family val="2"/>
      </rPr>
      <t xml:space="preserve">Stats SA, </t>
    </r>
    <r>
      <rPr>
        <i/>
        <sz val="10.5"/>
        <rFont val="HelveticaNeueLT Std Lt"/>
        <family val="2"/>
      </rPr>
      <t>General Household Survey 2023 Addendum tables,</t>
    </r>
    <r>
      <rPr>
        <sz val="10.5"/>
        <rFont val="HelveticaNeueLT Std Lt"/>
        <family val="2"/>
      </rPr>
      <t xml:space="preserve"> Statistical release P0318, 23 May 2024, Table 8.3, p1; Table 8.7, p1;  </t>
    </r>
    <r>
      <rPr>
        <i/>
        <sz val="10.5"/>
        <rFont val="HelveticaNeueLT Std Lt"/>
        <family val="2"/>
      </rPr>
      <t>General Household Survey 2023</t>
    </r>
    <r>
      <rPr>
        <sz val="10.5"/>
        <rFont val="HelveticaNeueLT Std Lt"/>
        <family val="2"/>
      </rPr>
      <t xml:space="preserve">, Statistical release P0318, 24 May 2024, Table 12.3, p146									</t>
    </r>
  </si>
  <si>
    <t>a CRA calculations.</t>
  </si>
  <si>
    <t>Informal settlements</t>
  </si>
  <si>
    <r>
      <t>Upgrading of Informal settlements programme (UISP phase 3)</t>
    </r>
    <r>
      <rPr>
        <b/>
        <vertAlign val="superscript"/>
        <sz val="11"/>
        <rFont val="HelveticaNeueLT Std"/>
        <family val="2"/>
      </rPr>
      <t>a</t>
    </r>
    <r>
      <rPr>
        <b/>
        <sz val="11"/>
        <rFont val="HelveticaNeueLT Std"/>
        <family val="2"/>
      </rPr>
      <t xml:space="preserve"> by province, 2022/23</t>
    </r>
  </si>
  <si>
    <t>Target</t>
  </si>
  <si>
    <t>Output</t>
  </si>
  <si>
    <r>
      <t xml:space="preserve">Source: </t>
    </r>
    <r>
      <rPr>
        <sz val="10.5"/>
        <rFont val="HelveticaNeueLT Std Lt"/>
        <family val="2"/>
      </rPr>
      <t>Department of Human Settlements</t>
    </r>
    <r>
      <rPr>
        <i/>
        <sz val="10.5"/>
        <rFont val="HelveticaNeueLT Std Lt"/>
        <family val="2"/>
      </rPr>
      <t xml:space="preserve"> (</t>
    </r>
    <r>
      <rPr>
        <sz val="10.5"/>
        <rFont val="HelveticaNeueLT Std Lt"/>
        <family val="2"/>
      </rPr>
      <t xml:space="preserve">DHS), </t>
    </r>
    <r>
      <rPr>
        <i/>
        <sz val="10.5"/>
        <rFont val="HelveticaNeueLT Std Lt"/>
        <family val="2"/>
      </rPr>
      <t>2022/23 Annual report</t>
    </r>
    <r>
      <rPr>
        <sz val="10.5"/>
        <rFont val="HelveticaNeueLT Std Lt"/>
        <family val="2"/>
      </rPr>
      <t>, accessed 4 July 2024</t>
    </r>
  </si>
  <si>
    <r>
      <t xml:space="preserve">a In </t>
    </r>
    <r>
      <rPr>
        <b/>
        <sz val="10.5"/>
        <color theme="1"/>
        <rFont val="HelveticaNeueLT Std Lt"/>
        <family val="2"/>
      </rPr>
      <t xml:space="preserve">Phase 1, </t>
    </r>
    <r>
      <rPr>
        <sz val="10.5"/>
        <color theme="1"/>
        <rFont val="HelveticaNeueLT Std Lt"/>
        <family val="2"/>
      </rPr>
      <t xml:space="preserve">metro municipalities are accredited in terms of the National Housing Act of 1997 and submit applications to the relevant grant-making authority at either a national or a provincial level for funding, depending on the directives of the specific grant. In </t>
    </r>
    <r>
      <rPr>
        <b/>
        <sz val="10.5"/>
        <color theme="1"/>
        <rFont val="HelveticaNeueLT Std Lt"/>
        <family val="2"/>
      </rPr>
      <t xml:space="preserve">Phase 2, </t>
    </r>
    <r>
      <rPr>
        <sz val="10.5"/>
        <color theme="1"/>
        <rFont val="HelveticaNeueLT Std Lt"/>
        <family val="2"/>
      </rPr>
      <t xml:space="preserve">municipalities undertake a range of activities to prepare for implementation of the project in Phase 3, such as acquiring land, providing a clear socio-economic and demographic profile of the settlement, installing interim services, conducting pre-planning studies to determine geo-technical conditions and environmental impact and developing a final business plan. </t>
    </r>
    <r>
      <rPr>
        <b/>
        <sz val="10.5"/>
        <color theme="1"/>
        <rFont val="HelveticaNeueLT Std Lt"/>
        <family val="2"/>
      </rPr>
      <t xml:space="preserve">Phase 3 encompasses </t>
    </r>
    <r>
      <rPr>
        <sz val="10.5"/>
        <color theme="1"/>
        <rFont val="HelveticaNeueLT Std Lt"/>
        <family val="2"/>
      </rPr>
      <t>the actual construction and delivery of housing units to meet the identified needs of citizens.</t>
    </r>
  </si>
  <si>
    <t>Terms of occupation</t>
  </si>
  <si>
    <t>National data</t>
  </si>
  <si>
    <t>All housing types</t>
  </si>
  <si>
    <t>Household tenure status by race and sex (actual numbers), 2023</t>
  </si>
  <si>
    <t>Tenure status</t>
  </si>
  <si>
    <t>—Coloured—</t>
  </si>
  <si>
    <t>—Indian/Asian—</t>
  </si>
  <si>
    <t>—White—</t>
  </si>
  <si>
    <r>
      <t>—Total</t>
    </r>
    <r>
      <rPr>
        <b/>
        <vertAlign val="superscript"/>
        <sz val="10.5"/>
        <color theme="1"/>
        <rFont val="HelveticaNeueLT Std Lt"/>
        <family val="2"/>
      </rPr>
      <t>b</t>
    </r>
    <r>
      <rPr>
        <b/>
        <sz val="10.5"/>
        <color theme="1"/>
        <rFont val="HelveticaNeueLT Std Lt"/>
        <family val="2"/>
      </rPr>
      <t>—</t>
    </r>
  </si>
  <si>
    <t>Male</t>
  </si>
  <si>
    <t>Female</t>
  </si>
  <si>
    <t>Owned and fully paid off</t>
  </si>
  <si>
    <t>Owned, but not yet paid off</t>
  </si>
  <si>
    <t>Rented</t>
  </si>
  <si>
    <t>Occupied rent free</t>
  </si>
  <si>
    <t>Other/do not know/unspecified tenure status</t>
  </si>
  <si>
    <r>
      <t>Total households</t>
    </r>
    <r>
      <rPr>
        <b/>
        <vertAlign val="superscript"/>
        <sz val="10.5"/>
        <color theme="1"/>
        <rFont val="HelveticaNeueLT Std Lt"/>
        <family val="2"/>
      </rPr>
      <t>b</t>
    </r>
  </si>
  <si>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 xml:space="preserve">General Household Survey 2023 Addendum tables, </t>
    </r>
    <r>
      <rPr>
        <sz val="10.5"/>
        <color theme="1"/>
        <rFont val="HelveticaNeueLT Std Lt"/>
        <family val="2"/>
      </rPr>
      <t>Statistical release P0318, 24 May 2024, Table 8.6, p1</t>
    </r>
  </si>
  <si>
    <t>a Values too small to provide reliable estimates.</t>
  </si>
  <si>
    <t>b Figures should add up vertically and horizontally but may not, owing to rounding.</t>
  </si>
  <si>
    <t>Household tenure status by race and sex (proportions), 2023</t>
  </si>
  <si>
    <r>
      <rPr>
        <b/>
        <sz val="10.5"/>
        <color theme="1"/>
        <rFont val="Calibri"/>
        <family val="2"/>
      </rPr>
      <t>—</t>
    </r>
    <r>
      <rPr>
        <b/>
        <sz val="10.5"/>
        <color theme="1"/>
        <rFont val="HelveticaNeueLT Std Lt"/>
        <family val="2"/>
      </rPr>
      <t>Black—</t>
    </r>
  </si>
  <si>
    <t xml:space="preserve">Owned, but not yet paid off </t>
  </si>
  <si>
    <r>
      <rPr>
        <sz val="10.5"/>
        <color rgb="FF000000"/>
        <rFont val="HelveticaNeueLT Std Lt"/>
      </rPr>
      <t>—</t>
    </r>
    <r>
      <rPr>
        <vertAlign val="superscript"/>
        <sz val="10.5"/>
        <color rgb="FF000000"/>
        <rFont val="HelveticaNeueLT Std Lt"/>
      </rPr>
      <t>b</t>
    </r>
  </si>
  <si>
    <r>
      <t>Total households</t>
    </r>
    <r>
      <rPr>
        <b/>
        <vertAlign val="superscript"/>
        <sz val="10.5"/>
        <color theme="1"/>
        <rFont val="HelveticaNeueLT Std Lt"/>
        <family val="2"/>
      </rPr>
      <t>a</t>
    </r>
  </si>
  <si>
    <r>
      <rPr>
        <i/>
        <sz val="10.5"/>
        <color theme="1"/>
        <rFont val="HelveticaNeueLT Std Lt"/>
        <family val="2"/>
      </rPr>
      <t xml:space="preserve">Source: </t>
    </r>
    <r>
      <rPr>
        <sz val="10.5"/>
        <color theme="1"/>
        <rFont val="HelveticaNeueLT Std Lt"/>
        <family val="2"/>
      </rPr>
      <t>CRA calculations based on Stats SA data</t>
    </r>
  </si>
  <si>
    <t>a Figures should add up vertically but may not, owing to rounding.</t>
  </si>
  <si>
    <t>b Values too small too small to provide reliable estimates.</t>
  </si>
  <si>
    <r>
      <t>Household tenure status by sex, 2023 (proportions)</t>
    </r>
    <r>
      <rPr>
        <b/>
        <vertAlign val="superscript"/>
        <sz val="10"/>
        <color theme="1"/>
        <rFont val="Lucida Bright"/>
        <family val="1"/>
      </rPr>
      <t>a</t>
    </r>
  </si>
  <si>
    <t>Owned and
fully paid off</t>
  </si>
  <si>
    <t xml:space="preserve">Owned, but not yet paid </t>
  </si>
  <si>
    <r>
      <t>Household tenure status by race, 2023 (proportions)</t>
    </r>
    <r>
      <rPr>
        <b/>
        <vertAlign val="superscript"/>
        <sz val="10"/>
        <color theme="1"/>
        <rFont val="Lucida Bright"/>
        <family val="1"/>
      </rPr>
      <t>a</t>
    </r>
  </si>
  <si>
    <t>Black</t>
  </si>
  <si>
    <t>Coloured</t>
  </si>
  <si>
    <t>Indian/Asian</t>
  </si>
  <si>
    <t>White</t>
  </si>
  <si>
    <t>Household tenure status by type of dwelling (actual numbers), 2023</t>
  </si>
  <si>
    <t>Type of dwelling</t>
  </si>
  <si>
    <r>
      <t>Total</t>
    </r>
    <r>
      <rPr>
        <b/>
        <vertAlign val="superscript"/>
        <sz val="10.5"/>
        <rFont val="HelveticaNeueLT Std Lt"/>
        <family val="2"/>
      </rPr>
      <t>a</t>
    </r>
  </si>
  <si>
    <t>Room/flatlet not in backyard but on a shared property/servants' quarters/granny flat</t>
  </si>
  <si>
    <r>
      <t>—</t>
    </r>
    <r>
      <rPr>
        <b/>
        <vertAlign val="superscript"/>
        <sz val="10.5"/>
        <rFont val="Calibri"/>
        <family val="2"/>
      </rPr>
      <t>d</t>
    </r>
  </si>
  <si>
    <r>
      <t>Informal</t>
    </r>
    <r>
      <rPr>
        <b/>
        <vertAlign val="superscript"/>
        <sz val="10.5"/>
        <rFont val="HelveticaNeueLT Std Lt"/>
        <family val="2"/>
      </rPr>
      <t>c</t>
    </r>
    <r>
      <rPr>
        <b/>
        <sz val="10.5"/>
        <rFont val="HelveticaNeueLT Std Lt"/>
        <family val="2"/>
      </rPr>
      <t xml:space="preserve"> housing</t>
    </r>
  </si>
  <si>
    <t>Unknown/other/unspecified</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</si>
  <si>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 xml:space="preserve">General Household Survey 2023 Addendum tables, </t>
    </r>
    <r>
      <rPr>
        <sz val="10.5"/>
        <color theme="1"/>
        <rFont val="HelveticaNeueLT Std Lt"/>
        <family val="2"/>
      </rPr>
      <t>Statistical release P0318, 24 May 2024, Table 8.4, p1</t>
    </r>
  </si>
  <si>
    <t>a Figures should add up vertically and horizontally but may not, owing to rounding.</t>
  </si>
  <si>
    <t>b Refers to house/brick structure on separate stand or yard, flat in block of flats, town/cluster/semi-detached house, a room/house/dwelling in backyard, dwelling on a shared property, or a room/flatlet on a property or a larger dwelling, servants’ quarters/granny flat.</t>
  </si>
  <si>
    <t>c Refers to dwelling/shack in backyard or not in backyard.</t>
  </si>
  <si>
    <t>Household tenure status by type of dwelling (proportions), 2023</t>
  </si>
  <si>
    <t>House or brick structure 
on a separate stand or yard</t>
  </si>
  <si>
    <r>
      <t>—</t>
    </r>
    <r>
      <rPr>
        <vertAlign val="superscript"/>
        <sz val="10.5"/>
        <rFont val="Calibri"/>
        <family val="2"/>
      </rPr>
      <t>d</t>
    </r>
  </si>
  <si>
    <r>
      <t>Informal</t>
    </r>
    <r>
      <rPr>
        <b/>
        <vertAlign val="superscript"/>
        <sz val="10.5"/>
        <color theme="1"/>
        <rFont val="HelveticaNeueLT Std Lt"/>
        <family val="2"/>
      </rPr>
      <t>c</t>
    </r>
    <r>
      <rPr>
        <b/>
        <sz val="10.5"/>
        <color theme="1"/>
        <rFont val="HelveticaNeueLT Std Lt"/>
        <family val="2"/>
      </rPr>
      <t xml:space="preserve"> housing</t>
    </r>
  </si>
  <si>
    <r>
      <t xml:space="preserve">Source: </t>
    </r>
    <r>
      <rPr>
        <sz val="10.5"/>
        <color theme="1"/>
        <rFont val="HelveticaNeueLT Std Lt"/>
        <family val="2"/>
      </rPr>
      <t>CRA</t>
    </r>
    <r>
      <rPr>
        <sz val="10.5"/>
        <color theme="1"/>
        <rFont val="HelveticaNeueLT Std Lt"/>
        <family val="2"/>
      </rPr>
      <t xml:space="preserve"> calculations based on Stats SA data</t>
    </r>
  </si>
  <si>
    <t>a Figures should add up horizontally but may not, owing to rounding.</t>
  </si>
  <si>
    <t>Government subsidy housing</t>
  </si>
  <si>
    <t>Delivery of state-subsidised housing, 1994/95-2022/23</t>
  </si>
  <si>
    <r>
      <t>Serviced sites</t>
    </r>
    <r>
      <rPr>
        <b/>
        <vertAlign val="superscript"/>
        <sz val="10.5"/>
        <rFont val="HelveticaNeueLT Std Lt"/>
        <family val="2"/>
      </rPr>
      <t>a</t>
    </r>
    <r>
      <rPr>
        <b/>
        <sz val="10.5"/>
        <rFont val="HelveticaNeueLT Std Lt"/>
        <family val="2"/>
      </rPr>
      <t xml:space="preserve"> completed</t>
    </r>
  </si>
  <si>
    <t>Houses/units completed</t>
  </si>
  <si>
    <r>
      <t>Total housing opportunities</t>
    </r>
    <r>
      <rPr>
        <b/>
        <vertAlign val="superscript"/>
        <sz val="10.5"/>
        <rFont val="HelveticaNeueLT Std Lt"/>
        <family val="2"/>
      </rPr>
      <t>b</t>
    </r>
  </si>
  <si>
    <t>1994/95</t>
  </si>
  <si>
    <t>N/A</t>
  </si>
  <si>
    <t>1995/96</t>
  </si>
  <si>
    <t>1996/97</t>
  </si>
  <si>
    <t>1997/98</t>
  </si>
  <si>
    <t>1998/99</t>
  </si>
  <si>
    <t>1999/2000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</si>
  <si>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</si>
  <si>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</si>
  <si>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</si>
  <si>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</si>
  <si>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</si>
  <si>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</si>
  <si>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</si>
  <si>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</si>
  <si>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</si>
  <si>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</si>
  <si>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</si>
  <si>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</si>
  <si>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</si>
  <si>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</si>
  <si>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</si>
  <si>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</si>
  <si>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</si>
  <si>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</si>
  <si>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</si>
  <si>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</si>
  <si>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</si>
  <si>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</si>
  <si>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</si>
  <si>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r>
      <t>Average daily
change</t>
    </r>
    <r>
      <rPr>
        <b/>
        <vertAlign val="superscript"/>
        <sz val="10.5"/>
        <rFont val="HelveticaNeueLT Std Lt"/>
        <family val="2"/>
      </rPr>
      <t>c</t>
    </r>
  </si>
  <si>
    <r>
      <rPr>
        <i/>
        <sz val="10.5"/>
        <rFont val="HelveticaNeueLT Std Lt"/>
        <family val="2"/>
      </rPr>
      <t xml:space="preserve">Source: </t>
    </r>
    <r>
      <rPr>
        <sz val="10.5"/>
        <rFont val="HelveticaNeueLT Std Lt"/>
        <family val="2"/>
      </rPr>
      <t>DHS, www.dhs.gov.za, accessed 4 July 2016 and 21 July 2017;</t>
    </r>
    <r>
      <rPr>
        <i/>
        <sz val="10.5"/>
        <rFont val="HelveticaNeueLT Std Lt"/>
        <family val="2"/>
      </rPr>
      <t xml:space="preserve"> Annual Report 2017/18, </t>
    </r>
    <r>
      <rPr>
        <sz val="10.5"/>
        <rFont val="HelveticaNeueLT Std Lt"/>
        <family val="2"/>
      </rPr>
      <t xml:space="preserve">accessed 13 March 2018; </t>
    </r>
    <r>
      <rPr>
        <i/>
        <sz val="10.5"/>
        <rFont val="HelveticaNeueLT Std Lt"/>
        <family val="2"/>
      </rPr>
      <t xml:space="preserve">Annual Performance Plan 2018/19, </t>
    </r>
    <r>
      <rPr>
        <sz val="10.5"/>
        <rFont val="HelveticaNeueLT Std Lt"/>
        <family val="2"/>
      </rPr>
      <t xml:space="preserve">accessed 30 September 2019; </t>
    </r>
    <r>
      <rPr>
        <i/>
        <sz val="10.5"/>
        <rFont val="HelveticaNeueLT Std Lt"/>
        <family val="2"/>
      </rPr>
      <t xml:space="preserve">Annual Report 2018/19, </t>
    </r>
    <r>
      <rPr>
        <sz val="10.5"/>
        <rFont val="HelveticaNeueLT Std Lt"/>
        <family val="2"/>
      </rPr>
      <t>accessed 30 September 2019;</t>
    </r>
    <r>
      <rPr>
        <i/>
        <sz val="10.5"/>
        <rFont val="HelveticaNeueLT Std Lt"/>
        <family val="2"/>
      </rPr>
      <t xml:space="preserve"> Human Settlements Annual report 2019/20, </t>
    </r>
    <r>
      <rPr>
        <sz val="10.5"/>
        <rFont val="HelveticaNeueLT Std Lt"/>
        <family val="2"/>
      </rPr>
      <t>accessed 2 December 2021</t>
    </r>
    <r>
      <rPr>
        <i/>
        <sz val="10.5"/>
        <rFont val="HelveticaNeueLT Std Lt"/>
        <family val="2"/>
      </rPr>
      <t>;  Annual report 2020/21,</t>
    </r>
    <r>
      <rPr>
        <sz val="10.5"/>
        <rFont val="HelveticaNeueLT Std Lt"/>
        <family val="2"/>
      </rPr>
      <t xml:space="preserve"> accessed 2 August 2023, </t>
    </r>
    <r>
      <rPr>
        <i/>
        <sz val="10.5"/>
        <rFont val="HelveticaNeueLT Std Lt"/>
        <family val="2"/>
      </rPr>
      <t>Annual report 2022/23,</t>
    </r>
    <r>
      <rPr>
        <sz val="10.5"/>
        <rFont val="HelveticaNeueLT Std Lt"/>
        <family val="2"/>
      </rPr>
      <t xml:space="preserve"> accessed 14 July 2024</t>
    </r>
  </si>
  <si>
    <t>a Stands on which municipalities have installed infrastructure for water and sanitation.</t>
  </si>
  <si>
    <t>b The Department of Human Settlements defines a housing opportunity as the provision of a serviced site on land earmarked for future development, extension of a title deed to pre-1994 tenants of Council Housing, extension of housing finance to people falling outside the traditional mortgage finance market, provision of optimal rental space at below market rental rates, and provision of a subsidy to the poorest members of society.</t>
  </si>
  <si>
    <t>c CRA calculations.</t>
  </si>
  <si>
    <t>N/A — Not available.</t>
  </si>
  <si>
    <t>Qualifying criteria for government subsidy housing</t>
  </si>
  <si>
    <t>Applicants for a government housing subsidy must satisfy the following qualifying criteria:</t>
  </si>
  <si>
    <r>
      <t>• </t>
    </r>
    <r>
      <rPr>
        <b/>
        <sz val="10.5"/>
        <color theme="1"/>
        <rFont val="HelveticaNeueLT Std Lt"/>
        <family val="2"/>
      </rPr>
      <t>Marriage status or financial dependants</t>
    </r>
    <r>
      <rPr>
        <sz val="10.5"/>
        <color theme="1"/>
        <rFont val="HelveticaNeueLT Std Lt"/>
        <family val="2"/>
      </rPr>
      <t>: An applicant must be married or continuously be living together with any other person. A single person with proven financial dependants (such as children or family members) may also apply.</t>
    </r>
  </si>
  <si>
    <r>
      <t>• </t>
    </r>
    <r>
      <rPr>
        <b/>
        <sz val="10.5"/>
        <color theme="1"/>
        <rFont val="HelveticaNeueLT Std Lt"/>
        <family val="2"/>
      </rPr>
      <t>Citizenship or residence</t>
    </r>
    <r>
      <rPr>
        <sz val="10.5"/>
        <color theme="1"/>
        <rFont val="HelveticaNeueLT Std Lt"/>
        <family val="2"/>
      </rPr>
      <t>: An applicant must be a citizen of the Republic of South Africa, or be in the possession of a permanent residence permit.</t>
    </r>
  </si>
  <si>
    <r>
      <t>• </t>
    </r>
    <r>
      <rPr>
        <b/>
        <sz val="10.5"/>
        <color theme="1"/>
        <rFont val="HelveticaNeueLT Std Lt"/>
        <family val="2"/>
      </rPr>
      <t>Competency to contract:</t>
    </r>
    <r>
      <rPr>
        <sz val="10.5"/>
        <color theme="1"/>
        <rFont val="HelveticaNeueLT Std Lt"/>
        <family val="2"/>
      </rPr>
      <t xml:space="preserve"> An applicant must be legally competent to contract (i.e. over 21 years of age, or married or divorced) and of sound mind.</t>
    </r>
  </si>
  <si>
    <r>
      <t>• </t>
    </r>
    <r>
      <rPr>
        <b/>
        <sz val="10.5"/>
        <color theme="1"/>
        <rFont val="HelveticaNeueLT Std Lt"/>
        <family val="2"/>
      </rPr>
      <t>Monthly household income:</t>
    </r>
    <r>
      <rPr>
        <sz val="10.5"/>
        <color theme="1"/>
        <rFont val="HelveticaNeueLT Std Lt"/>
        <family val="2"/>
      </rPr>
      <t xml:space="preserve"> In June 2017 the minister of human settlements, Ms Lindiwe Sisulu, announced a change in the minimum qualifying household income from a ceiling of R3 500 per month to R5 500 a month. Adequate proof of income must be submitted. The minimum qualifying monthly income for the housing gap market (those who cannot afford bonded houses but earn more than R5 500), was increased from R7 500 to R15 000 [Department of Human Settlements, </t>
    </r>
    <r>
      <rPr>
        <i/>
        <sz val="10.5"/>
        <color theme="1"/>
        <rFont val="HelveticaNeueLT Std Lt"/>
        <family val="2"/>
      </rPr>
      <t>Press Statement,</t>
    </r>
    <r>
      <rPr>
        <sz val="10.5"/>
        <color theme="1"/>
        <rFont val="HelveticaNeueLT Std Lt"/>
        <family val="2"/>
      </rPr>
      <t>19 June 2017].</t>
    </r>
  </si>
  <si>
    <r>
      <t>Households living in RDP</t>
    </r>
    <r>
      <rPr>
        <b/>
        <vertAlign val="superscript"/>
        <sz val="11"/>
        <color theme="1"/>
        <rFont val="HelveticaNeueLT Std"/>
        <family val="2"/>
      </rPr>
      <t>a</t>
    </r>
    <r>
      <rPr>
        <b/>
        <sz val="11"/>
        <color theme="1"/>
        <rFont val="HelveticaNeueLT Std"/>
        <family val="2"/>
      </rPr>
      <t>/state-subsidised houses by province, 2023</t>
    </r>
  </si>
  <si>
    <t>Total 
households</t>
  </si>
  <si>
    <t>Households living in RDP houses</t>
  </si>
  <si>
    <r>
      <t>Share of total households</t>
    </r>
    <r>
      <rPr>
        <b/>
        <vertAlign val="superscript"/>
        <sz val="10.5"/>
        <color theme="1"/>
        <rFont val="HelveticaNeueLT Std Lt"/>
        <family val="2"/>
      </rPr>
      <t>b</t>
    </r>
  </si>
  <si>
    <r>
      <t>Share of total RDP houses</t>
    </r>
    <r>
      <rPr>
        <b/>
        <vertAlign val="superscript"/>
        <sz val="10.5"/>
        <color theme="1"/>
        <rFont val="HelveticaNeueLT Std Lt"/>
        <family val="2"/>
      </rPr>
      <t>c</t>
    </r>
  </si>
  <si>
    <r>
      <rPr>
        <i/>
        <sz val="10.5"/>
        <rFont val="HelveticaNeueLT Std Lt"/>
        <family val="2"/>
      </rPr>
      <t>Source:</t>
    </r>
    <r>
      <rPr>
        <sz val="10.5"/>
        <rFont val="HelveticaNeueLT Std Lt"/>
        <family val="2"/>
      </rPr>
      <t xml:space="preserve"> Stats SA,</t>
    </r>
    <r>
      <rPr>
        <i/>
        <sz val="10.5"/>
        <rFont val="HelveticaNeueLT Std Lt"/>
        <family val="2"/>
      </rPr>
      <t xml:space="preserve"> General Household Survey 2023: Selected development indicators,</t>
    </r>
    <r>
      <rPr>
        <sz val="10.5"/>
        <rFont val="HelveticaNeueLT Std Lt"/>
        <family val="2"/>
      </rPr>
      <t xml:space="preserve"> Statistical release P0318.2, 23 May 2024, Table 2.5. p10;</t>
    </r>
    <r>
      <rPr>
        <sz val="10.5"/>
        <color rgb="FFFF0000"/>
        <rFont val="HelveticaNeueLT Std Lt"/>
        <family val="2"/>
      </rPr>
      <t xml:space="preserve"> </t>
    </r>
    <r>
      <rPr>
        <i/>
        <sz val="10.5"/>
        <rFont val="HelveticaNeueLT Std Lt"/>
        <family val="2"/>
      </rPr>
      <t>General Household Survey 2023 Addendum tables,</t>
    </r>
    <r>
      <rPr>
        <sz val="10.5"/>
        <rFont val="HelveticaNeueLT Std Lt"/>
        <family val="2"/>
      </rPr>
      <t xml:space="preserve"> Statistical release P0318, 24 May 2024, Table 8.2, p1</t>
    </r>
  </si>
  <si>
    <t>a Reconstruction and Development Programme.</t>
  </si>
  <si>
    <t>b For example, 21.8% of households in the Eastern Cape live in RDP or state-subsidised houses.</t>
  </si>
  <si>
    <t>c For example, the Eastern Cape accounts for 10.9% of all (3 534 930) households living in RDP or state-subsidised houses in South Africa.</t>
  </si>
  <si>
    <t>Housing targets and title deeds by province, 2023/24</t>
  </si>
  <si>
    <r>
      <t>Community Residential Units (CRU) delivered</t>
    </r>
    <r>
      <rPr>
        <b/>
        <vertAlign val="superscript"/>
        <sz val="10.5"/>
        <rFont val="HelveticaNeueLT Std Lt"/>
        <family val="2"/>
      </rPr>
      <t>a</t>
    </r>
  </si>
  <si>
    <r>
      <t>Social Housing Units (SHU) delivered</t>
    </r>
    <r>
      <rPr>
        <b/>
        <vertAlign val="superscript"/>
        <sz val="10.5"/>
        <rFont val="HelveticaNeueLT Std Lt"/>
        <family val="2"/>
      </rPr>
      <t>b</t>
    </r>
  </si>
  <si>
    <r>
      <t>Breaking New Ground (BNG) houses delivered</t>
    </r>
    <r>
      <rPr>
        <b/>
        <vertAlign val="superscript"/>
        <sz val="10.5"/>
        <rFont val="HelveticaNeueLT Std Lt"/>
        <family val="2"/>
      </rPr>
      <t>c</t>
    </r>
  </si>
  <si>
    <t>Serviced sites delivered</t>
  </si>
  <si>
    <t>Pre-1994 title deeds registered</t>
  </si>
  <si>
    <t>Post-1994 title deeds registered</t>
  </si>
  <si>
    <t>New post-1994 title deeds registered</t>
  </si>
  <si>
    <t>Post and New  title deeds registered</t>
  </si>
  <si>
    <r>
      <t>Source:</t>
    </r>
    <r>
      <rPr>
        <sz val="10.5"/>
        <rFont val="HelveticaNeueLT Std Lt"/>
        <family val="2"/>
      </rPr>
      <t xml:space="preserve"> DHS, </t>
    </r>
    <r>
      <rPr>
        <i/>
        <sz val="10.5"/>
        <rFont val="HelveticaNeueLT Std Lt"/>
        <family val="2"/>
      </rPr>
      <t>2023/2024 Annual performance plan of the National Department of Human Settlements,</t>
    </r>
    <r>
      <rPr>
        <sz val="10.5"/>
        <rFont val="HelveticaNeueLT Std Lt"/>
        <family val="2"/>
      </rPr>
      <t xml:space="preserve"> accessed 7 June 2023</t>
    </r>
  </si>
  <si>
    <t>a The CRU programme aims to facilitate the provision of secure, stable rental tenure for lower-income individuals. The programme targets low-income individuals and households earning between R800 and R3 500 a month, who are unable to enter the formal private rental and social housing market.</t>
  </si>
  <si>
    <t>b The aim of the SHU programme is to create affordable rental housing stock in South Africa's major urban areas which frees its occupants from ongoing government dependency, and will contribute to the restructuring of urban areas.</t>
  </si>
  <si>
    <r>
      <t>c The BNG strategy aims to promote an integrated society by developing sustainable human settlements and quality housing. Unlike the previous 20m</t>
    </r>
    <r>
      <rPr>
        <vertAlign val="superscript"/>
        <sz val="10.5"/>
        <rFont val="HelveticaNeueLT Std Lt"/>
        <family val="2"/>
      </rPr>
      <t>2</t>
    </r>
    <r>
      <rPr>
        <sz val="10.5"/>
        <rFont val="HelveticaNeueLT Std Lt"/>
        <family val="2"/>
      </rPr>
      <t>-34m</t>
    </r>
    <r>
      <rPr>
        <vertAlign val="superscript"/>
        <sz val="10.5"/>
        <rFont val="HelveticaNeueLT Std Lt"/>
        <family val="2"/>
      </rPr>
      <t>2</t>
    </r>
    <r>
      <rPr>
        <sz val="10.5"/>
        <rFont val="HelveticaNeueLT Std Lt"/>
        <family val="2"/>
      </rPr>
      <t xml:space="preserve"> RDP subsidy houses, a BNG house is 40m</t>
    </r>
    <r>
      <rPr>
        <vertAlign val="superscript"/>
        <sz val="10.5"/>
        <rFont val="HelveticaNeueLT Std Lt"/>
        <family val="2"/>
      </rPr>
      <t>2</t>
    </r>
    <r>
      <rPr>
        <sz val="10.5"/>
        <rFont val="HelveticaNeueLT Std Lt"/>
        <family val="2"/>
      </rPr>
      <t xml:space="preserve"> in size with two bedrooms; a separate bathroom with a toilet, shower and hand basin; a combined living area and kitchen with a wash basin; and a ready-board electrical installation where electricity supply is available in the township, for qualifying households earning less than R3 500 a month.</t>
    </r>
  </si>
  <si>
    <t>d The Finance-Linked Individual Subsidy Programme is a government subsidy aimed at the 'gap' housing market — those who are too 'rich' to qualify for RDP subsidies but cannot afford to purchase a bonded house. FLISP is intended to assist these households to own houses through a contribution by government that increases the size of the home loan. Potential beneficiaries must earn between R5 500 and R15 000 a month, with the highest earners getting the least amount and vice-versa.</t>
  </si>
  <si>
    <t>Rentals</t>
  </si>
  <si>
    <t>Households that rent accommodation, 2014 and 2023</t>
  </si>
  <si>
    <r>
      <rPr>
        <b/>
        <sz val="10.5"/>
        <rFont val="Calibri"/>
        <family val="2"/>
      </rPr>
      <t>—</t>
    </r>
    <r>
      <rPr>
        <b/>
        <sz val="10.5"/>
        <rFont val="HelveticaNeueLT Std Lt"/>
        <family val="2"/>
      </rPr>
      <t>2014—</t>
    </r>
  </si>
  <si>
    <r>
      <t>Change in 
number</t>
    </r>
    <r>
      <rPr>
        <b/>
        <vertAlign val="superscript"/>
        <sz val="10.5"/>
        <rFont val="HelveticaNeueLT Std Lt"/>
        <family val="2"/>
      </rPr>
      <t>a</t>
    </r>
  </si>
  <si>
    <t>Accommodation rented</t>
  </si>
  <si>
    <r>
      <t>Proportion</t>
    </r>
    <r>
      <rPr>
        <b/>
        <vertAlign val="superscript"/>
        <sz val="10.5"/>
        <rFont val="HelveticaNeueLT Std Lt"/>
        <family val="2"/>
      </rPr>
      <t>a</t>
    </r>
  </si>
  <si>
    <t>House or brick structure
 on a separate stand or yard</t>
  </si>
  <si>
    <t>Townhouse/cluster/semi-detached 
house</t>
  </si>
  <si>
    <t>Room/flatlet not in back yard but on a shared property/servants' quarters/ 
granny flat</t>
  </si>
  <si>
    <t>Informal dwelling in an informal 
settlement/on a farm</t>
  </si>
  <si>
    <t>Traditional dwelling/hut/structure 
made of traditional materials</t>
  </si>
  <si>
    <t>Caravan or tent/unknown/other/unspecified</t>
  </si>
  <si>
    <r>
      <rPr>
        <i/>
        <sz val="10.5"/>
        <rFont val="HelveticaNeueLT Std Lt"/>
        <family val="2"/>
      </rPr>
      <t>Source:</t>
    </r>
    <r>
      <rPr>
        <sz val="10.5"/>
        <rFont val="HelveticaNeueLT Std Lt"/>
        <family val="2"/>
      </rPr>
      <t xml:space="preserve"> Stats SA,</t>
    </r>
    <r>
      <rPr>
        <i/>
        <sz val="10.5"/>
        <rFont val="HelveticaNeueLT Std Lt"/>
        <family val="2"/>
      </rPr>
      <t xml:space="preserve"> General Household Survey 2014,</t>
    </r>
    <r>
      <rPr>
        <sz val="10.5"/>
        <rFont val="HelveticaNeueLT Std Lt"/>
        <family val="2"/>
      </rPr>
      <t xml:space="preserve"> Statistical release P0318, 27 May 2015, p138; </t>
    </r>
    <r>
      <rPr>
        <i/>
        <sz val="10.5"/>
        <rFont val="HelveticaNeueLT Std Lt"/>
        <family val="2"/>
      </rPr>
      <t>General Household Survey 2023 Addendum tables,</t>
    </r>
    <r>
      <rPr>
        <sz val="10.5"/>
        <rFont val="HelveticaNeueLT Std Lt"/>
        <family val="2"/>
      </rPr>
      <t xml:space="preserve"> Statistical release P0318, 24 May 2024, Table 8.4, p1</t>
    </r>
  </si>
  <si>
    <t xml:space="preserve">  Average monthly rental rates, 2010-24</t>
  </si>
  <si>
    <t>Q1</t>
  </si>
  <si>
    <t>Q4</t>
  </si>
  <si>
    <r>
      <rPr>
        <b/>
        <sz val="10.5"/>
        <color theme="1"/>
        <rFont val="Calibri"/>
        <family val="2"/>
      </rPr>
      <t>—</t>
    </r>
    <r>
      <rPr>
        <b/>
        <sz val="10.5"/>
        <color theme="1"/>
        <rFont val="HelveticaNeueLT Std Lt"/>
        <family val="2"/>
      </rPr>
      <t>R—</t>
    </r>
  </si>
  <si>
    <t>2010-24</t>
  </si>
  <si>
    <r>
      <rPr>
        <i/>
        <sz val="10.5"/>
        <color theme="1"/>
        <rFont val="HelveticaNeueLT Std Lt"/>
        <family val="2"/>
      </rPr>
      <t>Source:</t>
    </r>
    <r>
      <rPr>
        <sz val="10.5"/>
        <color theme="1"/>
        <rFont val="HelveticaNeueLT Std Lt"/>
        <family val="2"/>
      </rPr>
      <t xml:space="preserve"> Tenant Profile Network (TPN), </t>
    </r>
    <r>
      <rPr>
        <i/>
        <sz val="10.5"/>
        <color theme="1"/>
        <rFont val="HelveticaNeueLT Std Lt"/>
        <family val="2"/>
      </rPr>
      <t xml:space="preserve"> </t>
    </r>
    <r>
      <rPr>
        <i/>
        <sz val="10.5"/>
        <color theme="1"/>
        <rFont val="HelveticaNeueLT Std Lt"/>
        <family val="2"/>
      </rPr>
      <t>Residential Rental Monitor Q1 2018,</t>
    </r>
    <r>
      <rPr>
        <i/>
        <sz val="10.5"/>
        <color theme="1"/>
        <rFont val="HelveticaNeueLT Std Lt"/>
        <family val="2"/>
      </rPr>
      <t xml:space="preserve"> </t>
    </r>
    <r>
      <rPr>
        <sz val="10.5"/>
        <color theme="1"/>
        <rFont val="HelveticaNeueLT Std Lt"/>
        <family val="2"/>
      </rPr>
      <t xml:space="preserve">20 June 2018, p5; PayProp, www.payprop.com, </t>
    </r>
    <r>
      <rPr>
        <i/>
        <sz val="10.5"/>
        <color theme="1"/>
        <rFont val="HelveticaNeueLT Std Lt"/>
        <family val="2"/>
      </rPr>
      <t>Rental Index Q1 2019,</t>
    </r>
    <r>
      <rPr>
        <sz val="10.5"/>
        <color theme="1"/>
        <rFont val="HelveticaNeueLT Std Lt"/>
        <family val="2"/>
      </rPr>
      <t xml:space="preserve"> accessed 27 June 2019; </t>
    </r>
    <r>
      <rPr>
        <i/>
        <sz val="10.5"/>
        <color theme="1"/>
        <rFont val="HelveticaNeueLT Std Lt"/>
        <family val="2"/>
      </rPr>
      <t>Rental Index Annual Review 2018</t>
    </r>
    <r>
      <rPr>
        <i/>
        <sz val="10.5"/>
        <color theme="1"/>
        <rFont val="HelveticaNeueLT Std Lt"/>
        <family val="2"/>
      </rPr>
      <t>,</t>
    </r>
    <r>
      <rPr>
        <sz val="10.5"/>
        <color theme="1"/>
        <rFont val="HelveticaNeueLT Std Lt"/>
        <family val="2"/>
      </rPr>
      <t xml:space="preserve"> December 2018, p9; </t>
    </r>
    <r>
      <rPr>
        <i/>
        <sz val="10.5"/>
        <color theme="1"/>
        <rFont val="HelveticaNeueLT Std Lt"/>
        <family val="2"/>
      </rPr>
      <t>Rental Index special edition Q1 2020,</t>
    </r>
    <r>
      <rPr>
        <sz val="10.5"/>
        <color theme="1"/>
        <rFont val="HelveticaNeueLT Std Lt"/>
        <family val="2"/>
      </rPr>
      <t xml:space="preserve"> May 2020, p17; </t>
    </r>
    <r>
      <rPr>
        <i/>
        <sz val="10.5"/>
        <color theme="1"/>
        <rFont val="HelveticaNeueLT Std Lt"/>
        <family val="2"/>
      </rPr>
      <t>2020 Annual market report,</t>
    </r>
    <r>
      <rPr>
        <sz val="10.5"/>
        <color theme="1"/>
        <rFont val="HelveticaNeueLT Std Lt"/>
        <family val="2"/>
      </rPr>
      <t xml:space="preserve"> p10; </t>
    </r>
    <r>
      <rPr>
        <i/>
        <sz val="10.5"/>
        <color theme="1"/>
        <rFont val="HelveticaNeueLT Std Lt"/>
        <family val="2"/>
      </rPr>
      <t>Quarterly South African residential rental market data Q1 2021,</t>
    </r>
    <r>
      <rPr>
        <sz val="10.5"/>
        <color theme="1"/>
        <rFont val="HelveticaNeueLT Std Lt"/>
        <family val="2"/>
      </rPr>
      <t xml:space="preserve"> p12; Q1 2022, p10; Q1 2023, p8; Q4 2023; Q1 2024</t>
    </r>
  </si>
  <si>
    <t>N/A— Not available.</t>
  </si>
  <si>
    <r>
      <t>Residential rental profiles by value band</t>
    </r>
    <r>
      <rPr>
        <b/>
        <vertAlign val="superscript"/>
        <sz val="11"/>
        <color theme="1"/>
        <rFont val="HelveticaNeueLT Std Lt"/>
        <family val="2"/>
      </rPr>
      <t>a</t>
    </r>
    <r>
      <rPr>
        <b/>
        <sz val="11"/>
        <color theme="1"/>
        <rFont val="HelveticaNeueLT Std Lt"/>
        <family val="2"/>
      </rPr>
      <t xml:space="preserve">, </t>
    </r>
    <r>
      <rPr>
        <b/>
        <sz val="11"/>
        <color theme="1"/>
        <rFont val="HelveticaNeueLT Std"/>
        <family val="2"/>
      </rPr>
      <t>2023</t>
    </r>
  </si>
  <si>
    <t>Value band</t>
  </si>
  <si>
    <t>Did not pay</t>
  </si>
  <si>
    <t>Good standing</t>
  </si>
  <si>
    <t>Less than R3 000</t>
  </si>
  <si>
    <t>R3 000-R7 000</t>
  </si>
  <si>
    <t>R3 000-R4 500</t>
  </si>
  <si>
    <t>R4 500-R7 000</t>
  </si>
  <si>
    <t>R7 000-R12 000</t>
  </si>
  <si>
    <t>R12 000-R25 000</t>
  </si>
  <si>
    <t>More than R25 000</t>
  </si>
  <si>
    <t>National</t>
  </si>
  <si>
    <r>
      <rPr>
        <i/>
        <sz val="10.5"/>
        <rFont val="HelveticaNeueLT Std Lt"/>
        <family val="2"/>
      </rPr>
      <t>Source:</t>
    </r>
    <r>
      <rPr>
        <sz val="10.5"/>
        <rFont val="HelveticaNeueLT Std Lt"/>
        <family val="2"/>
      </rPr>
      <t xml:space="preserve"> TPN, </t>
    </r>
    <r>
      <rPr>
        <i/>
        <sz val="10.5"/>
        <rFont val="HelveticaNeueLT Std Lt"/>
        <family val="2"/>
      </rPr>
      <t>Residential rental monitor Q3 2023,</t>
    </r>
    <r>
      <rPr>
        <sz val="10.5"/>
        <rFont val="HelveticaNeueLT Std Lt"/>
        <family val="2"/>
      </rPr>
      <t xml:space="preserve"> 18 January 2024, p9</t>
    </r>
  </si>
  <si>
    <t xml:space="preserve">a Q3 2023. </t>
  </si>
  <si>
    <t xml:space="preserve">  Households renting accommodation by province, 2014 and 2023</t>
  </si>
  <si>
    <r>
      <rPr>
        <b/>
        <sz val="10.5"/>
        <color theme="1"/>
        <rFont val="Calibri"/>
        <family val="2"/>
      </rPr>
      <t>—</t>
    </r>
    <r>
      <rPr>
        <b/>
        <sz val="10.5"/>
        <color theme="1"/>
        <rFont val="HelveticaNeueLT Std Lt"/>
        <family val="2"/>
      </rPr>
      <t>2014—</t>
    </r>
  </si>
  <si>
    <t xml:space="preserve">Households that rent </t>
  </si>
  <si>
    <t>Share of total households that rent</t>
  </si>
  <si>
    <r>
      <rPr>
        <i/>
        <sz val="10.5"/>
        <color theme="1"/>
        <rFont val="HelveticaNeueLT Std Lt"/>
        <family val="2"/>
      </rPr>
      <t xml:space="preserve">Source: </t>
    </r>
    <r>
      <rPr>
        <sz val="10.5"/>
        <color theme="1"/>
        <rFont val="HelveticaNeueLT Std Lt"/>
        <family val="2"/>
      </rPr>
      <t xml:space="preserve">Stats SA, </t>
    </r>
    <r>
      <rPr>
        <i/>
        <sz val="10.5"/>
        <color theme="1"/>
        <rFont val="HelveticaNeueLT Std Lt"/>
        <family val="2"/>
      </rPr>
      <t xml:space="preserve">General Household Survey 2014, </t>
    </r>
    <r>
      <rPr>
        <sz val="10.5"/>
        <color theme="1"/>
        <rFont val="HelveticaNeueLT Std Lt"/>
        <family val="2"/>
      </rPr>
      <t>Statistical release P0318, 27 May 2015, p129;</t>
    </r>
    <r>
      <rPr>
        <i/>
        <sz val="10.5"/>
        <color theme="1"/>
        <rFont val="HelveticaNeueLT Std Lt"/>
        <family val="2"/>
      </rPr>
      <t xml:space="preserve"> General Household Survey 2023 Addendum tables,</t>
    </r>
    <r>
      <rPr>
        <sz val="10.5"/>
        <color theme="1"/>
        <rFont val="HelveticaNeueLT Std Lt"/>
        <family val="2"/>
      </rPr>
      <t xml:space="preserve"> Statistical release P0318, 24 May 2024, Table 8.5, p1</t>
    </r>
  </si>
  <si>
    <t xml:space="preserve">  Average rental rates by province, 2010-24</t>
  </si>
  <si>
    <t>Change 2010-24</t>
  </si>
  <si>
    <r>
      <rPr>
        <b/>
        <sz val="10.5"/>
        <color theme="1"/>
        <rFont val="Calibri"/>
        <family val="2"/>
      </rPr>
      <t>—</t>
    </r>
    <r>
      <rPr>
        <b/>
        <sz val="10.5"/>
        <color theme="1"/>
        <rFont val="HelveticaNeueLT Std Lt"/>
        <family val="2"/>
      </rPr>
      <t>R</t>
    </r>
    <r>
      <rPr>
        <b/>
        <vertAlign val="superscript"/>
        <sz val="10.5"/>
        <color theme="1"/>
        <rFont val="HelveticaNeueLT Std Lt"/>
        <family val="2"/>
      </rPr>
      <t>a</t>
    </r>
    <r>
      <rPr>
        <b/>
        <sz val="10.5"/>
        <color theme="1"/>
        <rFont val="HelveticaNeueLT Std Lt"/>
        <family val="2"/>
      </rPr>
      <t>—</t>
    </r>
  </si>
  <si>
    <t xml:space="preserve">South Africa </t>
  </si>
  <si>
    <r>
      <rPr>
        <i/>
        <sz val="10.5"/>
        <color theme="1"/>
        <rFont val="HelveticaNeueLT Std Lt"/>
        <family val="2"/>
      </rPr>
      <t>Source:</t>
    </r>
    <r>
      <rPr>
        <sz val="10.5"/>
        <color theme="1"/>
        <rFont val="HelveticaNeueLT Std Lt"/>
        <family val="2"/>
      </rPr>
      <t xml:space="preserve"> TPN, </t>
    </r>
    <r>
      <rPr>
        <i/>
        <sz val="10.5"/>
        <color theme="1"/>
        <rFont val="HelveticaNeueLT Std Lt"/>
        <family val="2"/>
      </rPr>
      <t>Residential Rental Monitor Q1 2018,</t>
    </r>
    <r>
      <rPr>
        <i/>
        <sz val="10.5"/>
        <color theme="1"/>
        <rFont val="HelveticaNeueLT Std Lt"/>
        <family val="2"/>
      </rPr>
      <t xml:space="preserve"> </t>
    </r>
    <r>
      <rPr>
        <sz val="10.5"/>
        <color theme="1"/>
        <rFont val="HelveticaNeueLT Std Lt"/>
        <family val="2"/>
      </rPr>
      <t xml:space="preserve">20 June 2018, p5; PayProp, www.payprop.com, </t>
    </r>
    <r>
      <rPr>
        <i/>
        <sz val="10.5"/>
        <color theme="1"/>
        <rFont val="HelveticaNeueLT Std Lt"/>
        <family val="2"/>
      </rPr>
      <t>Rental Index Q1 2019,</t>
    </r>
    <r>
      <rPr>
        <sz val="10.5"/>
        <color theme="1"/>
        <rFont val="HelveticaNeueLT Std Lt"/>
        <family val="2"/>
      </rPr>
      <t xml:space="preserve"> accessed 27 June 2019;</t>
    </r>
    <r>
      <rPr>
        <i/>
        <sz val="10.5"/>
        <color theme="1"/>
        <rFont val="HelveticaNeueLT Std Lt"/>
        <family val="2"/>
      </rPr>
      <t xml:space="preserve"> Rental Index special edition Q1 2020</t>
    </r>
    <r>
      <rPr>
        <i/>
        <sz val="10.5"/>
        <color theme="1"/>
        <rFont val="HelveticaNeueLT Std Lt"/>
        <family val="2"/>
      </rPr>
      <t>,</t>
    </r>
    <r>
      <rPr>
        <sz val="10.5"/>
        <color theme="1"/>
        <rFont val="HelveticaNeueLT Std Lt"/>
        <family val="2"/>
      </rPr>
      <t xml:space="preserve"> May 2020, p17; </t>
    </r>
    <r>
      <rPr>
        <i/>
        <sz val="10.5"/>
        <color theme="1"/>
        <rFont val="HelveticaNeueLT Std Lt"/>
        <family val="2"/>
      </rPr>
      <t>Quarterly South African residential rental market data Q1</t>
    </r>
    <r>
      <rPr>
        <i/>
        <sz val="10.5"/>
        <color theme="1"/>
        <rFont val="HelveticaNeueLT Std Lt"/>
        <family val="2"/>
      </rPr>
      <t xml:space="preserve"> 2021,</t>
    </r>
    <r>
      <rPr>
        <sz val="10.5"/>
        <color theme="1"/>
        <rFont val="HelveticaNeueLT Std Lt"/>
        <family val="2"/>
      </rPr>
      <t xml:space="preserve"> pp12-17; Q1 2022, p10; Q1 2023, p10, Q1 2024, p6</t>
    </r>
  </si>
  <si>
    <t xml:space="preserve">a For the purposes of a more accurate comparison, only figures for the first quarter of each year are used. </t>
  </si>
  <si>
    <t xml:space="preserve"> WATER AND SANITATION</t>
  </si>
  <si>
    <t xml:space="preserve"> Water</t>
  </si>
  <si>
    <t xml:space="preserve"> Access to water</t>
  </si>
  <si>
    <t>Sources of water, 2002 and 2023</t>
  </si>
  <si>
    <r>
      <rPr>
        <b/>
        <sz val="10.5"/>
        <color theme="1"/>
        <rFont val="Calibri"/>
        <family val="2"/>
      </rPr>
      <t>—</t>
    </r>
    <r>
      <rPr>
        <b/>
        <sz val="10.5"/>
        <color theme="1"/>
        <rFont val="HelveticaNeueLT Std Lt"/>
        <family val="2"/>
      </rPr>
      <t>2002—</t>
    </r>
  </si>
  <si>
    <t>Change in  
proportion</t>
  </si>
  <si>
    <t>Proportion</t>
  </si>
  <si>
    <t>Piped water</t>
  </si>
  <si>
    <t>Piped water in the dwelling</t>
  </si>
  <si>
    <t>Piped water in the yard</t>
  </si>
  <si>
    <r>
      <t>Piped water outside the yard</t>
    </r>
    <r>
      <rPr>
        <vertAlign val="superscript"/>
        <sz val="10.5"/>
        <color theme="1"/>
        <rFont val="HelveticaNeueLT Std Lt"/>
        <family val="2"/>
      </rPr>
      <t>a</t>
    </r>
  </si>
  <si>
    <t>Other water source</t>
  </si>
  <si>
    <t>Borehole on site</t>
  </si>
  <si>
    <t>Rainwater tank on site</t>
  </si>
  <si>
    <t>Water-carrier/tanker</t>
  </si>
  <si>
    <t>Borehole off-site</t>
  </si>
  <si>
    <t>Flowing water/stream/river</t>
  </si>
  <si>
    <t>Stagnant water/dam/pool</t>
  </si>
  <si>
    <t>Well</t>
  </si>
  <si>
    <t>Spring</t>
  </si>
  <si>
    <t>Water vendor</t>
  </si>
  <si>
    <r>
      <t>—</t>
    </r>
    <r>
      <rPr>
        <vertAlign val="superscript"/>
        <sz val="10.5"/>
        <color theme="1"/>
        <rFont val="HelveticaNeueLT Std Lt"/>
        <family val="2"/>
      </rPr>
      <t>b</t>
    </r>
  </si>
  <si>
    <t>Unspecified</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</si>
  <si>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General Household Survey 2014,</t>
    </r>
    <r>
      <rPr>
        <sz val="10.5"/>
        <color theme="1"/>
        <rFont val="HelveticaNeueLT Std Lt"/>
        <family val="2"/>
      </rPr>
      <t xml:space="preserve"> Statistical release P0318, 27 May 2015, p43; </t>
    </r>
    <r>
      <rPr>
        <i/>
        <sz val="10.5"/>
        <color theme="1"/>
        <rFont val="HelveticaNeueLT Std Lt"/>
        <family val="2"/>
      </rPr>
      <t>General Household Survey 2023 Addendum tables,</t>
    </r>
    <r>
      <rPr>
        <sz val="10.5"/>
        <color theme="1"/>
        <rFont val="HelveticaNeueLT Std Lt"/>
        <family val="2"/>
      </rPr>
      <t xml:space="preserve"> Statistical release P0318, 24 May 2024, Table 9.2, p1</t>
    </r>
  </si>
  <si>
    <t>a Refers to tap in neighbour’s yard or in a public area/community stand. The distance that households fetch water from outside the yard ranges from less than 200 metres to 1 000 metres (one kilometre).</t>
  </si>
  <si>
    <t>b Values too small to provide reliable estimates.</t>
  </si>
  <si>
    <t>Sources of water by race (actual numbers), 2023</t>
  </si>
  <si>
    <t>Water source</t>
  </si>
  <si>
    <r>
      <t>Total</t>
    </r>
    <r>
      <rPr>
        <b/>
        <vertAlign val="superscript"/>
        <sz val="10.5"/>
        <color theme="1"/>
        <rFont val="HelveticaNeueLT Std Lt"/>
        <family val="2"/>
      </rPr>
      <t>a</t>
    </r>
    <r>
      <rPr>
        <b/>
        <sz val="10.5"/>
        <color theme="1"/>
        <rFont val="HelveticaNeueLT Std Lt"/>
        <family val="2"/>
      </rPr>
      <t xml:space="preserve"> </t>
    </r>
  </si>
  <si>
    <t>Piped water outside the yard</t>
  </si>
  <si>
    <r>
      <rPr>
        <i/>
        <sz val="10.5"/>
        <color theme="1"/>
        <rFont val="HelveticaNeueLT Std Lt"/>
        <family val="2"/>
      </rPr>
      <t>Source:</t>
    </r>
    <r>
      <rPr>
        <sz val="10.5"/>
        <color theme="1"/>
        <rFont val="HelveticaNeueLT Std Lt"/>
        <family val="2"/>
      </rPr>
      <t xml:space="preserve"> Stats SA,</t>
    </r>
    <r>
      <rPr>
        <i/>
        <sz val="10.5"/>
        <color theme="1"/>
        <rFont val="HelveticaNeueLT Std Lt"/>
        <family val="2"/>
      </rPr>
      <t xml:space="preserve"> General Household Survey 2023 Addendum tables</t>
    </r>
    <r>
      <rPr>
        <sz val="10.5"/>
        <color theme="1"/>
        <rFont val="HelveticaNeueLT Std Lt"/>
        <family val="2"/>
      </rPr>
      <t>, Statistical release P0318, 24 May 2024, Table 9.2, p1</t>
    </r>
  </si>
  <si>
    <t>Sources of water by race (proportions), 2023</t>
  </si>
  <si>
    <t>Total households</t>
  </si>
  <si>
    <t>Access to piped water in the house and on site, 2002-23</t>
  </si>
  <si>
    <t>—Piped water in the house—</t>
  </si>
  <si>
    <t>—Piped water on site—</t>
  </si>
  <si>
    <t>2002-23</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</si>
  <si>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General Household Survey 2023 Addendum tables,</t>
    </r>
    <r>
      <rPr>
        <sz val="10.5"/>
        <color theme="1"/>
        <rFont val="HelveticaNeueLT Std Lt"/>
        <family val="2"/>
      </rPr>
      <t xml:space="preserve"> Statistical release P0318, 24 May 2024, Table 9.2, p1</t>
    </r>
  </si>
  <si>
    <t>Households with access to piped water, 2002-23</t>
  </si>
  <si>
    <t>Households with access to
piped water</t>
  </si>
  <si>
    <r>
      <rPr>
        <i/>
        <sz val="10.5"/>
        <color theme="1"/>
        <rFont val="HelveticaNeueLT Std Lt"/>
        <family val="2"/>
      </rPr>
      <t xml:space="preserve">Source: </t>
    </r>
    <r>
      <rPr>
        <sz val="10.5"/>
        <color theme="1"/>
        <rFont val="HelveticaNeueLT Std Lt"/>
        <family val="2"/>
      </rPr>
      <t xml:space="preserve">Stats SA, </t>
    </r>
    <r>
      <rPr>
        <i/>
        <sz val="10.5"/>
        <color theme="1"/>
        <rFont val="HelveticaNeueLT Std Lt"/>
        <family val="2"/>
      </rPr>
      <t>General Household Survey 2023 Addendum tables</t>
    </r>
    <r>
      <rPr>
        <sz val="10.5"/>
        <color theme="1"/>
        <rFont val="HelveticaNeueLT Std Lt"/>
        <family val="2"/>
      </rPr>
      <t>, Statistical release P0318, 24 May 2024, Table 9.2, p1</t>
    </r>
  </si>
  <si>
    <t xml:space="preserve"> Provincial data</t>
  </si>
  <si>
    <t>Selected water supply indicators by province, 2023</t>
  </si>
  <si>
    <r>
      <rPr>
        <b/>
        <sz val="10.5"/>
        <rFont val="Calibri"/>
        <family val="2"/>
      </rPr>
      <t>—</t>
    </r>
    <r>
      <rPr>
        <b/>
        <sz val="10.5"/>
        <rFont val="HelveticaNeueLT Std Lt"/>
        <family val="2"/>
      </rPr>
      <t>Households—</t>
    </r>
  </si>
  <si>
    <r>
      <t>With piped water</t>
    </r>
    <r>
      <rPr>
        <b/>
        <vertAlign val="superscript"/>
        <sz val="10.5"/>
        <rFont val="HelveticaNeueLT Std Lt"/>
        <family val="2"/>
      </rPr>
      <t>a</t>
    </r>
  </si>
  <si>
    <t>Reporting some form of water interruption that lasted at least 2 days</t>
  </si>
  <si>
    <r>
      <rPr>
        <i/>
        <sz val="10.5"/>
        <rFont val="HelveticaNeueLT Std Lt"/>
        <family val="2"/>
      </rPr>
      <t>Source:</t>
    </r>
    <r>
      <rPr>
        <sz val="10.5"/>
        <rFont val="HelveticaNeueLT Std Lt"/>
        <family val="2"/>
      </rPr>
      <t xml:space="preserve"> Stats SA, </t>
    </r>
    <r>
      <rPr>
        <i/>
        <sz val="10.5"/>
        <rFont val="HelveticaNeueLT Std Lt"/>
        <family val="2"/>
      </rPr>
      <t>General Household Survey 2023,</t>
    </r>
    <r>
      <rPr>
        <sz val="10.5"/>
        <rFont val="HelveticaNeueLT Std Lt"/>
        <family val="2"/>
      </rPr>
      <t>Statistical release P0318, 23 May 2024, Figure 2.2, p3; Figure 9.1, p29; Figure 9.2, p38</t>
    </r>
  </si>
  <si>
    <t>a Includes piped water in the dwelling, inside the yard/on-site, and off-site/from a neighbours' tap or at a communal stand.</t>
  </si>
  <si>
    <t>Water interruptions by province, 2023</t>
  </si>
  <si>
    <t>—Households—</t>
  </si>
  <si>
    <t>—Experiencing
 interruptions lasting for 48 hours or more at a time—</t>
  </si>
  <si>
    <r>
      <rPr>
        <b/>
        <sz val="10.5"/>
        <rFont val="Calibri"/>
        <family val="2"/>
      </rPr>
      <t>—</t>
    </r>
    <r>
      <rPr>
        <b/>
        <sz val="10.5"/>
        <rFont val="HelveticaNeueLT Std Lt"/>
        <family val="2"/>
      </rPr>
      <t>Experiencing a cumulative interruption of more than 15 days for the year—</t>
    </r>
  </si>
  <si>
    <r>
      <rPr>
        <i/>
        <sz val="10.5"/>
        <rFont val="HelveticaNeueLT Std Lt"/>
        <family val="2"/>
      </rPr>
      <t>Source:</t>
    </r>
    <r>
      <rPr>
        <sz val="10.5"/>
        <rFont val="HelveticaNeueLT Std Lt"/>
        <family val="2"/>
      </rPr>
      <t xml:space="preserve"> Stats SA, </t>
    </r>
    <r>
      <rPr>
        <i/>
        <sz val="10.5"/>
        <rFont val="HelveticaNeueLT Std Lt"/>
        <family val="2"/>
      </rPr>
      <t xml:space="preserve">General Household Survey: Selected development indicators 2023, </t>
    </r>
    <r>
      <rPr>
        <sz val="10.5"/>
        <rFont val="HelveticaNeueLT Std Lt"/>
        <family val="2"/>
      </rPr>
      <t>Statistical release P0318.2, 24 May 2024, Table 2.8, p13</t>
    </r>
  </si>
  <si>
    <t>a  CRA calculations.</t>
  </si>
  <si>
    <t>Sanitation</t>
  </si>
  <si>
    <t xml:space="preserve"> Sanitation facilities by race (actual numbers), 2023</t>
  </si>
  <si>
    <t>Sanitation facility</t>
  </si>
  <si>
    <t>Flush toilet connected to a public sewerage system</t>
  </si>
  <si>
    <t>Flush toilet connected to a septic tank or conservancy</t>
  </si>
  <si>
    <t>Pour flush toilet connected to a septic tank</t>
  </si>
  <si>
    <r>
      <t>—</t>
    </r>
    <r>
      <rPr>
        <vertAlign val="superscript"/>
        <sz val="10.5"/>
        <color theme="1"/>
        <rFont val="Calibri"/>
        <family val="2"/>
      </rPr>
      <t>b</t>
    </r>
  </si>
  <si>
    <t>Pit latrine/toilet with ventilation pipe</t>
  </si>
  <si>
    <t>Total functioning/hygienic sanitation facilities</t>
  </si>
  <si>
    <t>Pit latrine/toilet without ventilation pipe, with slab</t>
  </si>
  <si>
    <t>Pit latrine/toilet without ventilation pipe, either without slab or open pit</t>
  </si>
  <si>
    <t>Bucket toilet (collected by municipality)</t>
  </si>
  <si>
    <t>Bucket toilet (emptied by household)</t>
  </si>
  <si>
    <t>No toilet facility</t>
  </si>
  <si>
    <t>Ecological sanitation</t>
  </si>
  <si>
    <t>Other/unspecified</t>
  </si>
  <si>
    <t>Total substandard toilet facilities</t>
  </si>
  <si>
    <r>
      <rPr>
        <i/>
        <sz val="10.5"/>
        <color theme="1"/>
        <rFont val="HelveticaNeueLT Std Lt"/>
        <family val="2"/>
      </rPr>
      <t>Source:</t>
    </r>
    <r>
      <rPr>
        <sz val="10.5"/>
        <color theme="1"/>
        <rFont val="HelveticaNeueLT Std Lt"/>
        <family val="2"/>
      </rPr>
      <t xml:space="preserve"> Stats SA,</t>
    </r>
    <r>
      <rPr>
        <i/>
        <sz val="10.5"/>
        <color theme="1"/>
        <rFont val="HelveticaNeueLT Std Lt"/>
        <family val="2"/>
      </rPr>
      <t xml:space="preserve"> General Household Survey 2023,</t>
    </r>
    <r>
      <rPr>
        <sz val="10.5"/>
        <color theme="1"/>
        <rFont val="HelveticaNeueLT Std Lt"/>
        <family val="2"/>
      </rPr>
      <t xml:space="preserve"> Statistical release P0318, 24 May 2024, Table 12.2, p144</t>
    </r>
  </si>
  <si>
    <t>Sanitation facilities by race (proportions), 2023</t>
  </si>
  <si>
    <t>Improved sanitation and no toilet facilities, 2002-23</t>
  </si>
  <si>
    <r>
      <rPr>
        <b/>
        <sz val="10.5"/>
        <color theme="1"/>
        <rFont val="Calibri"/>
        <family val="2"/>
      </rPr>
      <t>—</t>
    </r>
    <r>
      <rPr>
        <b/>
        <sz val="10.5"/>
        <color theme="1"/>
        <rFont val="HelveticaNeueLT Std Lt"/>
        <family val="2"/>
      </rPr>
      <t>Households—</t>
    </r>
  </si>
  <si>
    <r>
      <t>With access to improved sanitation</t>
    </r>
    <r>
      <rPr>
        <b/>
        <vertAlign val="superscript"/>
        <sz val="10.5"/>
        <color theme="1"/>
        <rFont val="HelveticaNeueLT Std Lt"/>
        <family val="2"/>
      </rPr>
      <t>a</t>
    </r>
  </si>
  <si>
    <t>With no toilet facility /using bucket toilets</t>
  </si>
  <si>
    <r>
      <t xml:space="preserve">
Stats SA, </t>
    </r>
    <r>
      <rPr>
        <i/>
        <sz val="10.5"/>
        <color theme="1"/>
        <rFont val="HelveticaNeueLT Std Lt"/>
        <family val="2"/>
      </rPr>
      <t>General Household Survey</t>
    </r>
    <r>
      <rPr>
        <sz val="10.5"/>
        <color theme="1"/>
        <rFont val="HelveticaNeueLT Std Lt"/>
        <family val="2"/>
      </rPr>
      <t xml:space="preserve"> data, 2002-23</t>
    </r>
  </si>
  <si>
    <t>a Households with access to improved sanitation, also known as households with access to RDP-standard sanitation or functioning/hygienic sanitation facilities, are those that have access to a flush toilet connected either to a public sewerage system or a flush toilet connected to a septic tank, a chemical toilet, and have a pit toilet with a ventilation pipe.</t>
  </si>
  <si>
    <t>With access to improved sanitation</t>
  </si>
  <si>
    <t xml:space="preserve">  </t>
  </si>
  <si>
    <t>Selected sanitation indicators by province (actual numbers), 2023</t>
  </si>
  <si>
    <t xml:space="preserve">—Households— </t>
  </si>
  <si>
    <r>
      <t>With functioning basic sanitation facility</t>
    </r>
    <r>
      <rPr>
        <b/>
        <vertAlign val="superscript"/>
        <sz val="10.5"/>
        <rFont val="HelveticaNeueLT Std Lt"/>
        <family val="2"/>
      </rPr>
      <t>a</t>
    </r>
  </si>
  <si>
    <r>
      <t>With 
substandard
sanitation facility</t>
    </r>
    <r>
      <rPr>
        <b/>
        <vertAlign val="superscript"/>
        <sz val="10.5"/>
        <rFont val="HelveticaNeueLT Std Lt"/>
        <family val="2"/>
      </rPr>
      <t>b</t>
    </r>
  </si>
  <si>
    <r>
      <t>Using
bucket 
toilet</t>
    </r>
    <r>
      <rPr>
        <b/>
        <vertAlign val="superscript"/>
        <sz val="10.5"/>
        <color theme="1"/>
        <rFont val="HelveticaNeueLT Std Lt"/>
        <family val="2"/>
      </rPr>
      <t>c</t>
    </r>
  </si>
  <si>
    <t>With no
sanitation 
facility</t>
  </si>
  <si>
    <r>
      <rPr>
        <i/>
        <sz val="10.5"/>
        <rFont val="HelveticaNeueLT Std Lt"/>
        <family val="2"/>
      </rPr>
      <t>Source:</t>
    </r>
    <r>
      <rPr>
        <sz val="10.5"/>
        <rFont val="HelveticaNeueLT Std Lt"/>
        <family val="2"/>
      </rPr>
      <t xml:space="preserve"> Stats SA, </t>
    </r>
    <r>
      <rPr>
        <i/>
        <sz val="10.5"/>
        <rFont val="HelveticaNeueLT Std Lt"/>
        <family val="2"/>
      </rPr>
      <t xml:space="preserve">General Household Survey 2023, </t>
    </r>
    <r>
      <rPr>
        <sz val="10.5"/>
        <rFont val="HelveticaNeueLT Std Lt"/>
        <family val="2"/>
      </rPr>
      <t>Statistical release P0318, 24 May 2024, Figure 2.2, p3; Table 12.1, p143</t>
    </r>
  </si>
  <si>
    <t>a  Households with access to improved sanitation, also known as households with access to RDP-standard sanitation or functioning/hygienic sanitation facilities, are those that have access to a flush toilet connected either to a public sewerage system or a flush toilet connected to a septic tank, a chemical toilet, pour flush toilet connected to a septic tank, portable flush toilet or a pit toilet with a ventilation pipe.</t>
  </si>
  <si>
    <t xml:space="preserve">b Households with substandard toilet facilities are those that use pit latrines without ventilation, bucket toilets, other unspecified facilities, or have no access to toilet facilities at all (open defecation). </t>
  </si>
  <si>
    <t>c Includes bucket toilets collected by municipalities as well as those emptied by households. These figures are included under substandard toilet facilities.</t>
  </si>
  <si>
    <t>d Figures should add up vertically but may not, owing to rounding.</t>
  </si>
  <si>
    <t>Selected sanitation indicators by province (proportions), 2023</t>
  </si>
  <si>
    <r>
      <t>With functioning basic sanitation facility</t>
    </r>
    <r>
      <rPr>
        <b/>
        <vertAlign val="superscript"/>
        <sz val="10.5"/>
        <color theme="1"/>
        <rFont val="HelveticaNeueLT Std Lt"/>
        <family val="2"/>
      </rPr>
      <t>a</t>
    </r>
  </si>
  <si>
    <r>
      <t>With 
substandard
sanitation facility</t>
    </r>
    <r>
      <rPr>
        <b/>
        <vertAlign val="superscript"/>
        <sz val="10.5"/>
        <color theme="1"/>
        <rFont val="HelveticaNeueLT Std Lt"/>
        <family val="2"/>
      </rPr>
      <t>b</t>
    </r>
  </si>
  <si>
    <r>
      <t>Total</t>
    </r>
    <r>
      <rPr>
        <b/>
        <vertAlign val="superscript"/>
        <sz val="10.5"/>
        <color theme="1"/>
        <rFont val="HelveticaNeueLT Std Lt"/>
        <family val="2"/>
      </rPr>
      <t>c</t>
    </r>
  </si>
  <si>
    <r>
      <t>Using
bucket 
toilets</t>
    </r>
    <r>
      <rPr>
        <b/>
        <vertAlign val="superscript"/>
        <sz val="10.5"/>
        <color theme="1"/>
        <rFont val="HelveticaNeueLT Std Lt"/>
        <family val="2"/>
      </rPr>
      <t>d</t>
    </r>
  </si>
  <si>
    <t>a Households with access to improved sanitation, also known as households with access to RDP-standard sanitation or functioning/hygienic sanitation facilities, are those that have access to a flush toilet connected either to a public sewerage system or a flush toilet connected to a septic tank, a chemical toilet, portable flush toilet or a pit toilet with a ventilation pipe.</t>
  </si>
  <si>
    <t xml:space="preserve">b Households with substandard toilet facilities are those that use pit latrines without ventilation, bucket toilets, other unspecified facilities, or have no access to toilet facilities at all. </t>
  </si>
  <si>
    <t>c Figures should add up horizontally but may not, owing to rounding.</t>
  </si>
  <si>
    <t>d Includes bucket toilets collected by municipalities as well as those emptied by households. These figures are included under substandard toilet facilities.</t>
  </si>
  <si>
    <t>Households with no
sanitation 
facility, 2022</t>
  </si>
  <si>
    <t>EC</t>
  </si>
  <si>
    <t>FS</t>
  </si>
  <si>
    <t>GAU</t>
  </si>
  <si>
    <t>KZN</t>
  </si>
  <si>
    <t>LIM</t>
  </si>
  <si>
    <t>MPU</t>
  </si>
  <si>
    <t>NW</t>
  </si>
  <si>
    <t>NC</t>
  </si>
  <si>
    <t>WC</t>
  </si>
  <si>
    <t>SA</t>
  </si>
  <si>
    <t>DOMESTIC ENERGY</t>
  </si>
  <si>
    <t>Sources of energy</t>
  </si>
  <si>
    <t>Sources of energy by race (actual numbers), 2023</t>
  </si>
  <si>
    <t>Source</t>
  </si>
  <si>
    <r>
      <t>—Lighting</t>
    </r>
    <r>
      <rPr>
        <b/>
        <sz val="10.5"/>
        <color theme="1"/>
        <rFont val="Calibri"/>
        <family val="2"/>
      </rPr>
      <t>—</t>
    </r>
  </si>
  <si>
    <t xml:space="preserve">Electricity </t>
  </si>
  <si>
    <t>Candles</t>
  </si>
  <si>
    <r>
      <t>None/other</t>
    </r>
    <r>
      <rPr>
        <vertAlign val="superscript"/>
        <sz val="10.5"/>
        <color theme="1"/>
        <rFont val="HelveticaNeueLT Std Lt"/>
        <family val="2"/>
      </rPr>
      <t>c</t>
    </r>
  </si>
  <si>
    <t>—Cooking—</t>
  </si>
  <si>
    <t>Gas</t>
  </si>
  <si>
    <t>Paraffin</t>
  </si>
  <si>
    <t>Wood/coal</t>
  </si>
  <si>
    <t>—Heating—</t>
  </si>
  <si>
    <t>Electricity</t>
  </si>
  <si>
    <r>
      <t>Total</t>
    </r>
    <r>
      <rPr>
        <b/>
        <vertAlign val="superscript"/>
        <sz val="10.5"/>
        <color theme="1"/>
        <rFont val="HelveticaNeueLT Std Lt"/>
        <family val="2"/>
      </rPr>
      <t xml:space="preserve"> </t>
    </r>
    <r>
      <rPr>
        <b/>
        <sz val="10.5"/>
        <color theme="1"/>
        <rFont val="HelveticaNeueLT Std Lt"/>
        <family val="2"/>
      </rPr>
      <t>households</t>
    </r>
  </si>
  <si>
    <r>
      <rPr>
        <i/>
        <sz val="10.5"/>
        <color theme="1"/>
        <rFont val="HelveticaNeueLT Std Lt"/>
        <family val="2"/>
      </rPr>
      <t>Source:</t>
    </r>
    <r>
      <rPr>
        <sz val="10.5"/>
        <color theme="1"/>
        <rFont val="HelveticaNeueLT Std Lt"/>
        <family val="2"/>
      </rPr>
      <t xml:space="preserve"> </t>
    </r>
    <r>
      <rPr>
        <i/>
        <sz val="10.5"/>
        <color theme="1"/>
        <rFont val="HelveticaNeueLT Std Lt"/>
        <family val="2"/>
      </rPr>
      <t>Stats SA, General Household Survey 2023 Addendum tables,</t>
    </r>
    <r>
      <rPr>
        <sz val="10.5"/>
        <color theme="1"/>
        <rFont val="HelveticaNeueLT Std Lt"/>
        <family val="2"/>
      </rPr>
      <t xml:space="preserve"> Statistical release P0318, 24 May 2024, Table 11.3.1, p1; Table 11.3.2, p1; Table 11.3.3, p1</t>
    </r>
  </si>
  <si>
    <t>c Any other sources of energy not mentioned. Focus was on the primary energy sources within each respective category.</t>
  </si>
  <si>
    <t>Sources of energy by race (proportions), 2023</t>
  </si>
  <si>
    <r>
      <rPr>
        <i/>
        <sz val="10.5"/>
        <color theme="1"/>
        <rFont val="HelveticaNeueLT Std Lt"/>
        <family val="2"/>
      </rPr>
      <t>Source:</t>
    </r>
    <r>
      <rPr>
        <sz val="10.5"/>
        <color theme="1"/>
        <rFont val="HelveticaNeueLT Std Lt"/>
        <family val="2"/>
      </rPr>
      <t xml:space="preserve">  CRA calculations based on Stats SA data</t>
    </r>
  </si>
  <si>
    <t>Change in household sources and uses of energy, 1996-2023</t>
  </si>
  <si>
    <r>
      <t>—Lighting</t>
    </r>
    <r>
      <rPr>
        <b/>
        <vertAlign val="superscript"/>
        <sz val="10.5"/>
        <color theme="1"/>
        <rFont val="HelveticaNeueLT Std Lt"/>
        <family val="2"/>
      </rPr>
      <t>a</t>
    </r>
    <r>
      <rPr>
        <b/>
        <sz val="10.5"/>
        <color theme="1"/>
        <rFont val="HelveticaNeueLT Std Lt"/>
        <family val="2"/>
      </rPr>
      <t>—</t>
    </r>
  </si>
  <si>
    <t>Wood and coal</t>
  </si>
  <si>
    <r>
      <t>—Heating</t>
    </r>
    <r>
      <rPr>
        <b/>
        <sz val="10.5"/>
        <color theme="1"/>
        <rFont val="Calibri"/>
        <family val="2"/>
      </rPr>
      <t>—</t>
    </r>
  </si>
  <si>
    <r>
      <rPr>
        <i/>
        <sz val="10.5"/>
        <color theme="1"/>
        <rFont val="HelveticaNeueLT Std Lt"/>
        <family val="2"/>
      </rPr>
      <t>Source</t>
    </r>
    <r>
      <rPr>
        <sz val="10.5"/>
        <color theme="1"/>
        <rFont val="HelveticaNeueLT Std Lt"/>
        <family val="2"/>
      </rPr>
      <t>: CRA calculations based on Stats SA data</t>
    </r>
  </si>
  <si>
    <t>a Stats SA does not list wood and coal as sources of energy for lighting in 1996 but does so for 2023. Therefore, this table has no data showing wood and coal as sources of energy since there is no earlier data to compare with.</t>
  </si>
  <si>
    <t>Electrification</t>
  </si>
  <si>
    <t>Households with and without electricity by province, 2002 and 2023</t>
  </si>
  <si>
    <t>—2002—</t>
  </si>
  <si>
    <r>
      <t>With electricity</t>
    </r>
    <r>
      <rPr>
        <b/>
        <vertAlign val="superscript"/>
        <sz val="10.5"/>
        <color theme="1"/>
        <rFont val="HelveticaNeueLT Std Lt"/>
        <family val="2"/>
      </rPr>
      <t>a</t>
    </r>
  </si>
  <si>
    <t>Without electricity</t>
  </si>
  <si>
    <r>
      <rPr>
        <i/>
        <sz val="10.5"/>
        <rFont val="HelveticaNeueLT Std Lt"/>
        <family val="2"/>
      </rPr>
      <t>Source:</t>
    </r>
    <r>
      <rPr>
        <sz val="10.5"/>
        <rFont val="HelveticaNeueLT Std Lt"/>
        <family val="2"/>
      </rPr>
      <t xml:space="preserve"> Stats SA, </t>
    </r>
    <r>
      <rPr>
        <i/>
        <sz val="10.5"/>
        <rFont val="HelveticaNeueLT Std Lt"/>
        <family val="2"/>
      </rPr>
      <t xml:space="preserve">General Household Survey 2023, </t>
    </r>
    <r>
      <rPr>
        <sz val="10.5"/>
        <rFont val="HelveticaNeueLT Std Lt"/>
        <family val="2"/>
      </rPr>
      <t>Statistical release P0318, 24 May 2024, Figure 11.1, p41</t>
    </r>
  </si>
  <si>
    <t xml:space="preserve">a  For example, in 2023, 89.8% of households in the country were connected to mains electricity only. </t>
  </si>
  <si>
    <t>Household sources of energy for cooking by province, 2023</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</si>
  <si>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General Household Survey 2023,</t>
    </r>
    <r>
      <rPr>
        <sz val="10.5"/>
        <color theme="1"/>
        <rFont val="HelveticaNeueLT Std Lt"/>
        <family val="2"/>
      </rPr>
      <t xml:space="preserve"> Statistical release P0318, 24 May 2024, Figure 11.5, p44</t>
    </r>
  </si>
  <si>
    <t>REFUSE DISPOSAL</t>
  </si>
  <si>
    <t>Household refuse disposal by race (actual numbers), 2023</t>
  </si>
  <si>
    <t>Refuse disposal method</t>
  </si>
  <si>
    <t>Removed by local authority/private company at least once a week</t>
  </si>
  <si>
    <t>Removed by local authority/private company less often than once a week</t>
  </si>
  <si>
    <t>Removed by community members, contracted by the municipality, at least once a week</t>
  </si>
  <si>
    <t>Removed by community members, contracted by the municipality, less often than once a week</t>
  </si>
  <si>
    <t>Removed by community members at least once a week</t>
  </si>
  <si>
    <t>Removed by community members less often than once a week</t>
  </si>
  <si>
    <t>Communal refuse dump</t>
  </si>
  <si>
    <t>Communal container/central collection point</t>
  </si>
  <si>
    <t>Own refuse dump</t>
  </si>
  <si>
    <t>Dump or leave rubbish anywhere</t>
  </si>
  <si>
    <r>
      <rPr>
        <i/>
        <sz val="10.5"/>
        <rFont val="HelveticaNeueLT Std Lt"/>
        <family val="2"/>
      </rPr>
      <t>Source:</t>
    </r>
    <r>
      <rPr>
        <sz val="10.5"/>
        <rFont val="HelveticaNeueLT Std Lt"/>
        <family val="2"/>
      </rPr>
      <t xml:space="preserve"> Stats SA, </t>
    </r>
    <r>
      <rPr>
        <i/>
        <sz val="10.5"/>
        <rFont val="HelveticaNeueLT Std Lt"/>
        <family val="2"/>
      </rPr>
      <t>General Household Survey 2023 Addendum tables,</t>
    </r>
    <r>
      <rPr>
        <sz val="10.5"/>
        <rFont val="HelveticaNeueLT Std Lt"/>
        <family val="2"/>
      </rPr>
      <t xml:space="preserve"> Statistical release P0318, 24 March 2024, Table 13.1, p1</t>
    </r>
  </si>
  <si>
    <t>Household refuse removal by race (proportions), 2023</t>
  </si>
  <si>
    <t>Household refuse removal, 2002-23</t>
  </si>
  <si>
    <r>
      <t>Removed at 
least once a week</t>
    </r>
    <r>
      <rPr>
        <b/>
        <vertAlign val="superscript"/>
        <sz val="10.5"/>
        <color theme="1"/>
        <rFont val="HelveticaNeueLT Std Lt"/>
        <family val="2"/>
      </rPr>
      <t>a</t>
    </r>
  </si>
  <si>
    <r>
      <t>Removed less often than once a week</t>
    </r>
    <r>
      <rPr>
        <b/>
        <vertAlign val="superscript"/>
        <sz val="10.5"/>
        <color theme="1"/>
        <rFont val="HelveticaNeueLT Std Lt"/>
        <family val="2"/>
      </rPr>
      <t>a</t>
    </r>
  </si>
  <si>
    <t>Dump rubbish anywhere</t>
  </si>
  <si>
    <t xml:space="preserve">a Including by local authorities, private companies, communities contracted to municipalities, and community members of their own volition.  </t>
  </si>
  <si>
    <t>FREE BASIC SERVICES</t>
  </si>
  <si>
    <r>
      <t>Consumer units</t>
    </r>
    <r>
      <rPr>
        <b/>
        <vertAlign val="superscript"/>
        <sz val="11"/>
        <color theme="1"/>
        <rFont val="HelveticaNeueLT Std"/>
        <family val="2"/>
      </rPr>
      <t>a</t>
    </r>
    <r>
      <rPr>
        <b/>
        <sz val="11"/>
        <color theme="1"/>
        <rFont val="HelveticaNeueLT Std"/>
        <family val="2"/>
      </rPr>
      <t xml:space="preserve"> receiving free basic services from municipalities by province, 2022</t>
    </r>
  </si>
  <si>
    <r>
      <rPr>
        <b/>
        <sz val="10.5"/>
        <rFont val="Calibri"/>
        <family val="2"/>
      </rPr>
      <t>—</t>
    </r>
    <r>
      <rPr>
        <b/>
        <sz val="10.5"/>
        <rFont val="HelveticaNeueLT Std Lt"/>
        <family val="2"/>
      </rPr>
      <t>Water—</t>
    </r>
  </si>
  <si>
    <t xml:space="preserve">—Electricity— </t>
  </si>
  <si>
    <t>—Sewerage and sanitation services—</t>
  </si>
  <si>
    <t>—Solid waste services—</t>
  </si>
  <si>
    <t xml:space="preserve">Province </t>
  </si>
  <si>
    <r>
      <t>Number</t>
    </r>
    <r>
      <rPr>
        <b/>
        <vertAlign val="superscript"/>
        <sz val="10.5"/>
        <rFont val="HelveticaNeueLT Std Lt"/>
        <family val="2"/>
      </rPr>
      <t>b</t>
    </r>
  </si>
  <si>
    <r>
      <t>Proportion</t>
    </r>
    <r>
      <rPr>
        <b/>
        <vertAlign val="superscript"/>
        <sz val="10.5"/>
        <rFont val="HelveticaNeueLT Std Lt"/>
        <family val="2"/>
      </rPr>
      <t>c</t>
    </r>
  </si>
  <si>
    <r>
      <rPr>
        <i/>
        <sz val="10.5"/>
        <rFont val="HelveticaNeueLT Std Lt"/>
        <family val="2"/>
      </rPr>
      <t>Source:</t>
    </r>
    <r>
      <rPr>
        <sz val="10.5"/>
        <rFont val="HelveticaNeueLT Std Lt"/>
        <family val="2"/>
      </rPr>
      <t xml:space="preserve"> Stats SA, </t>
    </r>
    <r>
      <rPr>
        <i/>
        <sz val="10.5"/>
        <rFont val="HelveticaNeueLT Std Lt"/>
        <family val="2"/>
      </rPr>
      <t>Non-financial census of municipalities for the year ended 30 June 2022,</t>
    </r>
    <r>
      <rPr>
        <sz val="10.5"/>
        <rFont val="HelveticaNeueLT Std Lt"/>
        <family val="2"/>
      </rPr>
      <t>Statistical release P9115, 26 March 2024, Table 9, p20; Table 3, p14</t>
    </r>
  </si>
  <si>
    <t>a Most municipalities do not have a system of identifying multiple households served by one billing point or delivery point. Consumer units are thus not comparable to households as defined by Stats SA.</t>
  </si>
  <si>
    <t>b Units receiving a particular service.</t>
  </si>
  <si>
    <t>c Units receiving a particular service free of charge as a proportion of total units receiving that particular service. For example, 18.6%  of all consumer units receiving water from municipalities received it free of charge in 2022.</t>
  </si>
  <si>
    <r>
      <t>Consumer units</t>
    </r>
    <r>
      <rPr>
        <b/>
        <vertAlign val="superscript"/>
        <sz val="11"/>
        <color theme="1"/>
        <rFont val="HelveticaNeueLT Std"/>
        <family val="2"/>
      </rPr>
      <t>a</t>
    </r>
    <r>
      <rPr>
        <b/>
        <sz val="11"/>
        <color theme="1"/>
        <rFont val="HelveticaNeueLT Std"/>
        <family val="2"/>
      </rPr>
      <t xml:space="preserve"> receiving free basic water from municipalities by province</t>
    </r>
    <r>
      <rPr>
        <b/>
        <vertAlign val="superscript"/>
        <sz val="11"/>
        <color theme="1"/>
        <rFont val="HelveticaNeueLT Std"/>
        <family val="2"/>
      </rPr>
      <t>b</t>
    </r>
    <r>
      <rPr>
        <b/>
        <sz val="11"/>
        <color theme="1"/>
        <rFont val="HelveticaNeueLT Std"/>
        <family val="2"/>
      </rPr>
      <t>, June 2022</t>
    </r>
  </si>
  <si>
    <t>—Consumer units receiving—</t>
  </si>
  <si>
    <t>Water services</t>
  </si>
  <si>
    <t>Free basic water</t>
  </si>
  <si>
    <r>
      <t>Free basic water</t>
    </r>
    <r>
      <rPr>
        <b/>
        <vertAlign val="superscript"/>
        <sz val="10.5"/>
        <rFont val="HelveticaNeueLT Std Lt"/>
        <family val="2"/>
      </rPr>
      <t>c</t>
    </r>
  </si>
  <si>
    <t>b As at June 2022.</t>
  </si>
  <si>
    <r>
      <t>Consumer units</t>
    </r>
    <r>
      <rPr>
        <b/>
        <vertAlign val="superscript"/>
        <sz val="11"/>
        <color theme="1"/>
        <rFont val="HelveticaNeueLT Std"/>
        <family val="2"/>
      </rPr>
      <t>a</t>
    </r>
    <r>
      <rPr>
        <b/>
        <sz val="11"/>
        <color theme="1"/>
        <rFont val="HelveticaNeueLT Std"/>
        <family val="2"/>
      </rPr>
      <t xml:space="preserve"> receiving free basic electricity from municipalities by province</t>
    </r>
    <r>
      <rPr>
        <b/>
        <vertAlign val="superscript"/>
        <sz val="11"/>
        <color theme="1"/>
        <rFont val="HelveticaNeueLT Std"/>
        <family val="2"/>
      </rPr>
      <t>b</t>
    </r>
    <r>
      <rPr>
        <b/>
        <sz val="11"/>
        <color theme="1"/>
        <rFont val="HelveticaNeueLT Std"/>
        <family val="2"/>
      </rPr>
      <t>, June 2022</t>
    </r>
  </si>
  <si>
    <r>
      <rPr>
        <b/>
        <sz val="10.5"/>
        <color theme="1"/>
        <rFont val="Calibri"/>
        <family val="2"/>
      </rPr>
      <t>—</t>
    </r>
    <r>
      <rPr>
        <b/>
        <sz val="10.5"/>
        <color theme="1"/>
        <rFont val="HelveticaNeueLT Std Lt"/>
        <family val="2"/>
      </rPr>
      <t xml:space="preserve">Consumer units— </t>
    </r>
  </si>
  <si>
    <t>Receiving electricity services</t>
  </si>
  <si>
    <t>Receiving free basic electricity</t>
  </si>
  <si>
    <r>
      <t>Receiving free basic electricity</t>
    </r>
    <r>
      <rPr>
        <b/>
        <vertAlign val="superscript"/>
        <sz val="10.5"/>
        <rFont val="HelveticaNeueLT Std Lt"/>
        <family val="2"/>
      </rPr>
      <t>c</t>
    </r>
  </si>
  <si>
    <t>a  Most municipalities do not have a system of identifying multiple households served by one billing point or delivery point. Consumer units are thus not comparable to households as defined by Stats SA.</t>
  </si>
  <si>
    <r>
      <t>Consumer units</t>
    </r>
    <r>
      <rPr>
        <b/>
        <vertAlign val="superscript"/>
        <sz val="11"/>
        <color theme="1"/>
        <rFont val="HelveticaNeueLT Std"/>
        <family val="2"/>
      </rPr>
      <t>a</t>
    </r>
    <r>
      <rPr>
        <b/>
        <sz val="11"/>
        <color theme="1"/>
        <rFont val="HelveticaNeueLT Std"/>
        <family val="2"/>
      </rPr>
      <t xml:space="preserve">  receiving free basic sewerage and sanitation from municipalities by province</t>
    </r>
    <r>
      <rPr>
        <b/>
        <vertAlign val="superscript"/>
        <sz val="11"/>
        <color theme="1"/>
        <rFont val="HelveticaNeueLT Std"/>
        <family val="2"/>
      </rPr>
      <t>b</t>
    </r>
    <r>
      <rPr>
        <b/>
        <sz val="11"/>
        <color theme="1"/>
        <rFont val="HelveticaNeueLT Std"/>
        <family val="2"/>
      </rPr>
      <t>, June 2022</t>
    </r>
  </si>
  <si>
    <t>Sewerage and sanitation services</t>
  </si>
  <si>
    <t>Free basic sewerage and sanitation services</t>
  </si>
  <si>
    <r>
      <t>Free basic sewerage and sanitation services</t>
    </r>
    <r>
      <rPr>
        <b/>
        <vertAlign val="superscript"/>
        <sz val="10.5"/>
        <rFont val="HelveticaNeueLT Std Lt"/>
        <family val="2"/>
      </rPr>
      <t>c</t>
    </r>
  </si>
  <si>
    <t>Households benefitting from an indigent support system by province (actual numbers), 2022</t>
  </si>
  <si>
    <r>
      <rPr>
        <b/>
        <sz val="10.5"/>
        <color theme="1"/>
        <rFont val="Calibri"/>
        <family val="2"/>
      </rPr>
      <t>—</t>
    </r>
    <r>
      <rPr>
        <b/>
        <sz val="10.5"/>
        <color theme="1"/>
        <rFont val="HelveticaNeueLT Std Lt"/>
        <family val="2"/>
      </rPr>
      <t>Service received—</t>
    </r>
  </si>
  <si>
    <t>Total indigent households</t>
  </si>
  <si>
    <t>Water</t>
  </si>
  <si>
    <t xml:space="preserve">Sewerage and sanitation </t>
  </si>
  <si>
    <t>Solid waste 
management</t>
  </si>
  <si>
    <r>
      <rPr>
        <i/>
        <sz val="10.5"/>
        <rFont val="HelveticaNeueLT Std Lt"/>
        <family val="2"/>
      </rPr>
      <t xml:space="preserve">Source: </t>
    </r>
    <r>
      <rPr>
        <sz val="10.5"/>
        <rFont val="HelveticaNeueLT Std Lt"/>
        <family val="2"/>
      </rPr>
      <t xml:space="preserve">Stats SA, </t>
    </r>
    <r>
      <rPr>
        <i/>
        <sz val="10.5"/>
        <rFont val="HelveticaNeueLT Std Lt"/>
        <family val="2"/>
      </rPr>
      <t>Non-financial census of municipalities for the year ended 30 June 2022,</t>
    </r>
    <r>
      <rPr>
        <sz val="10.5"/>
        <rFont val="HelveticaNeueLT Std Lt"/>
        <family val="2"/>
      </rPr>
      <t>Statistical release P9115, 26 March 2024, Table 12, p26</t>
    </r>
  </si>
  <si>
    <r>
      <t xml:space="preserve">Statistics South Africa (Stats SA) defines an indigent household as one with a monthly household income of R2 300 or less. These households are targeted by municipalities for the four services that are part of the indigent grant package </t>
    </r>
    <r>
      <rPr>
        <sz val="10.5"/>
        <color theme="1"/>
        <rFont val="Calibri"/>
        <family val="2"/>
      </rPr>
      <t>—</t>
    </r>
    <r>
      <rPr>
        <sz val="10.5"/>
        <color theme="1"/>
        <rFont val="HelveticaNeueLT Std Lt"/>
        <family val="2"/>
      </rPr>
      <t xml:space="preserve"> free basic water, free basic energy, free basic sanitation, and free basic waste removal. The four basic services are provided to indigent households using seven mechanisms listed in the national indigent policy implementation guidelines:  technical, geographical, broad-based, self-based, consumption-based, property value, and plot size targeting. Many municipalities opt mostly for the self-based approach whereby individual households apply for free basic services from municipalities.</t>
    </r>
  </si>
  <si>
    <t>Households benefitting from an indigent support system by province (proportions), 2022</t>
  </si>
  <si>
    <t>BACKLOGS</t>
  </si>
  <si>
    <t>Service backlogs by province, 2023</t>
  </si>
  <si>
    <r>
      <t>—Households</t>
    </r>
    <r>
      <rPr>
        <b/>
        <vertAlign val="superscript"/>
        <sz val="10.5"/>
        <color theme="1"/>
        <rFont val="HelveticaNeueLT Std Lt"/>
        <family val="2"/>
      </rPr>
      <t>a</t>
    </r>
    <r>
      <rPr>
        <b/>
        <sz val="10.5"/>
        <color theme="1"/>
        <rFont val="HelveticaNeueLT Std Lt"/>
        <family val="2"/>
      </rPr>
      <t>—</t>
    </r>
  </si>
  <si>
    <t>Total
households</t>
  </si>
  <si>
    <t>Without access to
piped water</t>
  </si>
  <si>
    <t>Using paraffin, coal and wood for cooking</t>
  </si>
  <si>
    <t>Using buckets and without toilets</t>
  </si>
  <si>
    <r>
      <t>Without 
electricity</t>
    </r>
    <r>
      <rPr>
        <b/>
        <vertAlign val="superscript"/>
        <sz val="10.5"/>
        <rFont val="HelveticaNeueLT Std Lt"/>
        <family val="2"/>
      </rPr>
      <t>b</t>
    </r>
  </si>
  <si>
    <r>
      <rPr>
        <i/>
        <sz val="10.5"/>
        <rFont val="HelveticaNeueLT Std Lt"/>
        <family val="2"/>
      </rPr>
      <t>Source:</t>
    </r>
    <r>
      <rPr>
        <sz val="10.5"/>
        <rFont val="HelveticaNeueLT Std Lt"/>
        <family val="2"/>
      </rPr>
      <t xml:space="preserve"> Stats SA, </t>
    </r>
    <r>
      <rPr>
        <i/>
        <sz val="10.5"/>
        <rFont val="HelveticaNeueLT Std Lt"/>
        <family val="2"/>
      </rPr>
      <t>General Household Survey 2023,</t>
    </r>
    <r>
      <rPr>
        <sz val="10.5"/>
        <rFont val="HelveticaNeueLT Std Lt"/>
        <family val="2"/>
      </rPr>
      <t>Statistical release P0318</t>
    </r>
    <r>
      <rPr>
        <i/>
        <sz val="10.5"/>
        <rFont val="HelveticaNeueLT Std Lt"/>
        <family val="2"/>
      </rPr>
      <t>,</t>
    </r>
    <r>
      <rPr>
        <sz val="10.5"/>
        <rFont val="HelveticaNeueLT Std Lt"/>
        <family val="2"/>
      </rPr>
      <t>24 March 2024, Figure 2.2, p3; Figure 9.1, p29, Figure 11.5, p44</t>
    </r>
    <r>
      <rPr>
        <sz val="10.5"/>
        <rFont val="HelveticaNeueLT Std Lt"/>
        <family val="2"/>
      </rPr>
      <t>; Table 12.1, p143; Figure 11.1, p41</t>
    </r>
  </si>
  <si>
    <t>b Excludes electricity obtained from generators.</t>
  </si>
  <si>
    <t>PUBLIC AND PRIVATE TRANSPORT</t>
  </si>
  <si>
    <t>Distance to nearest mode of public transport, 2023</t>
  </si>
  <si>
    <t>—Commuters by mode of public transport used—</t>
  </si>
  <si>
    <t>Distance travelled</t>
  </si>
  <si>
    <t>—Number—</t>
  </si>
  <si>
    <r>
      <t>—Proportion</t>
    </r>
    <r>
      <rPr>
        <b/>
        <vertAlign val="superscript"/>
        <sz val="10.5"/>
        <color theme="1"/>
        <rFont val="HelveticaNeueLT Std Lt"/>
        <family val="2"/>
      </rPr>
      <t>a</t>
    </r>
    <r>
      <rPr>
        <b/>
        <sz val="10.5"/>
        <color theme="1"/>
        <rFont val="HelveticaNeueLT Std Lt"/>
        <family val="2"/>
      </rPr>
      <t xml:space="preserve"> —</t>
    </r>
  </si>
  <si>
    <t xml:space="preserve">Bus </t>
  </si>
  <si>
    <r>
      <t>Taxi</t>
    </r>
    <r>
      <rPr>
        <b/>
        <vertAlign val="superscript"/>
        <sz val="10.5"/>
        <color theme="1"/>
        <rFont val="HelveticaNeueLT Std Lt"/>
        <family val="2"/>
      </rPr>
      <t>b</t>
    </r>
  </si>
  <si>
    <t>Less than 1km</t>
  </si>
  <si>
    <t>1km-3km</t>
  </si>
  <si>
    <t>More than 3km</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</si>
  <si>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 xml:space="preserve">General Household Survey 2023 Addendum tables, </t>
    </r>
    <r>
      <rPr>
        <sz val="10.5"/>
        <color theme="1"/>
        <rFont val="HelveticaNeueLT Std Lt"/>
        <family val="2"/>
      </rPr>
      <t>Statistical release P0318, 24 May 2024, Table 14.2, p1</t>
    </r>
  </si>
  <si>
    <t>b  Includes minibus, sedan and bakkie/pick up taxis.</t>
  </si>
  <si>
    <t>Monthly trips to work by mode of public transport, 2016 and 2023</t>
  </si>
  <si>
    <t>—2016—</t>
  </si>
  <si>
    <t xml:space="preserve">Transport mode </t>
  </si>
  <si>
    <t>Number of trips</t>
  </si>
  <si>
    <r>
      <t>Proportion of total</t>
    </r>
    <r>
      <rPr>
        <b/>
        <vertAlign val="superscript"/>
        <sz val="10.5"/>
        <color theme="1"/>
        <rFont val="HelveticaNeueLT Std Lt"/>
        <family val="2"/>
      </rPr>
      <t xml:space="preserve">a </t>
    </r>
  </si>
  <si>
    <t>Bus</t>
  </si>
  <si>
    <t>Minibus/taxi</t>
  </si>
  <si>
    <t>Train</t>
  </si>
  <si>
    <r>
      <rPr>
        <i/>
        <sz val="10.5"/>
        <color theme="1"/>
        <rFont val="HelveticaNeueLT Std Lt"/>
        <family val="2"/>
      </rPr>
      <t>Source:</t>
    </r>
    <r>
      <rPr>
        <sz val="10.5"/>
        <color theme="1"/>
        <rFont val="HelveticaNeueLT Std Lt"/>
        <family val="2"/>
      </rPr>
      <t xml:space="preserve"> Stats SA, </t>
    </r>
    <r>
      <rPr>
        <i/>
        <sz val="10.5"/>
        <color theme="1"/>
        <rFont val="HelveticaNeueLT Std Lt"/>
        <family val="2"/>
      </rPr>
      <t xml:space="preserve">General Household Survey: Selected development indicators 2016, </t>
    </r>
    <r>
      <rPr>
        <sz val="10.5"/>
        <color theme="1"/>
        <rFont val="HelveticaNeueLT Std Lt"/>
        <family val="2"/>
      </rPr>
      <t xml:space="preserve">Statistical release P0318.2, 31 May 2017, Table 2.7, p10; </t>
    </r>
    <r>
      <rPr>
        <i/>
        <sz val="10.5"/>
        <color theme="1"/>
        <rFont val="HelveticaNeueLT Std Lt"/>
        <family val="2"/>
      </rPr>
      <t xml:space="preserve">General Household Survey: Selected development indicators 2023, </t>
    </r>
    <r>
      <rPr>
        <sz val="10.5"/>
        <color theme="1"/>
        <rFont val="HelveticaNeueLT Std Lt"/>
        <family val="2"/>
      </rPr>
      <t>Statistical release P0318.2, 24 May 2024, Table 2.7, p12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</si>
</sst>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quot;R&quot;\ #,##0"/>
    <numFmt numFmtId="166" formatCode="0.0%"/>
    <numFmt numFmtId="167" formatCode="0.0"/>
    <numFmt numFmtId="168" formatCode="#,##0.0"/>
    <numFmt numFmtId="169" formatCode="#,##0%"/>
    <numFmt numFmtId="170" formatCode="#,##0.0%"/>
  </numFmts>
  <fonts count="104">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8"/>
      <name val="Lucida Bright"/>
      <family val="1"/>
    </font>
    <font>
      <b/>
      <sz val="18"/>
      <color theme="1"/>
      <name val="HelveticaNeueLT Std"/>
      <family val="2"/>
    </font>
    <font>
      <b/>
      <sz val="16"/>
      <color theme="1"/>
      <name val="HelveticaNeueLT Std"/>
      <family val="2"/>
    </font>
    <font>
      <b/>
      <sz val="18"/>
      <name val="HelveticaNeueLT Std Lt"/>
      <family val="2"/>
    </font>
    <font>
      <sz val="10"/>
      <color theme="1"/>
      <name val="Lucida Bright"/>
      <family val="1"/>
    </font>
    <font>
      <b/>
      <sz val="11"/>
      <color theme="1"/>
      <name val="HelveticaNeueLT Std"/>
      <family val="2"/>
    </font>
    <font>
      <b/>
      <vertAlign val="superscript"/>
      <sz val="11"/>
      <color theme="1"/>
      <name val="HelveticaNeueLT Std"/>
      <family val="2"/>
    </font>
    <font>
      <sz val="10.5"/>
      <name val="HelveticaNeueLT Std Lt"/>
      <family val="2"/>
    </font>
    <font>
      <b/>
      <sz val="10.5"/>
      <name val="HelveticaNeueLT Std Lt"/>
      <family val="2"/>
    </font>
    <font>
      <sz val="10.5"/>
      <color theme="1"/>
      <name val="HelveticaNeueLT Std Lt"/>
      <family val="2"/>
    </font>
    <font>
      <sz val="10"/>
      <name val="Arial"/>
      <family val="2"/>
    </font>
    <font>
      <b/>
      <sz val="10"/>
      <color theme="1"/>
      <name val="Arial"/>
      <family val="2"/>
    </font>
    <font>
      <b/>
      <sz val="18"/>
      <name val="HelveticaNeueLT Std"/>
      <family val="2"/>
    </font>
    <font>
      <sz val="12"/>
      <color theme="1"/>
      <name val="Lucida Bright"/>
      <family val="1"/>
    </font>
    <font>
      <b/>
      <i/>
      <sz val="10"/>
      <color theme="1"/>
      <name val="Times New Roman"/>
      <family val="1"/>
    </font>
    <font>
      <b/>
      <i/>
      <sz val="10.5"/>
      <color theme="1"/>
      <name val="HelveticaNeueLT Std Lt"/>
      <family val="2"/>
    </font>
    <font>
      <b/>
      <sz val="10.5"/>
      <color theme="1"/>
      <name val="HelveticaNeueLT Std Lt"/>
      <family val="2"/>
    </font>
    <font>
      <vertAlign val="superscript"/>
      <sz val="10.5"/>
      <color theme="1"/>
      <name val="HelveticaNeueLT Std Lt"/>
      <family val="2"/>
    </font>
    <font>
      <i/>
      <sz val="10"/>
      <color theme="1"/>
      <name val="Arial"/>
      <family val="2"/>
    </font>
    <font>
      <i/>
      <sz val="10.5"/>
      <color theme="1"/>
      <name val="HelveticaNeueLT Std Lt"/>
      <family val="2"/>
    </font>
    <font>
      <sz val="10"/>
      <color theme="1"/>
      <name val="Calibri"/>
      <family val="2"/>
      <scheme val="minor"/>
    </font>
    <font>
      <b/>
      <i/>
      <sz val="10.5"/>
      <color theme="1"/>
      <name val="Times New Roman"/>
      <family val="1"/>
    </font>
    <font>
      <sz val="10.5"/>
      <color theme="1"/>
      <name val="Arial"/>
      <family val="2"/>
    </font>
    <font>
      <b/>
      <sz val="18"/>
      <color theme="1"/>
      <name val="Calibri"/>
      <family val="2"/>
      <scheme val="minor"/>
    </font>
    <font>
      <sz val="16"/>
      <name val="Lucida Bright"/>
      <family val="1"/>
    </font>
    <font>
      <b/>
      <sz val="14"/>
      <color theme="1"/>
      <name val="HelveticaNeueLT Std"/>
      <family val="2"/>
    </font>
    <font>
      <b/>
      <sz val="12"/>
      <color theme="1"/>
      <name val="Lucia"/>
    </font>
    <font>
      <b/>
      <sz val="10.5"/>
      <color theme="1"/>
      <name val="Calibri"/>
      <family val="2"/>
    </font>
    <font>
      <b/>
      <vertAlign val="superscript"/>
      <sz val="10.5"/>
      <color theme="1"/>
      <name val="HelveticaNeueLT Std Lt"/>
      <family val="2"/>
    </font>
    <font>
      <sz val="10.5"/>
      <color theme="1"/>
      <name val="Calibri"/>
      <family val="2"/>
      <scheme val="minor"/>
    </font>
    <font>
      <b/>
      <i/>
      <sz val="10"/>
      <color theme="1"/>
      <name val="Calibri"/>
      <family val="2"/>
      <scheme val="minor"/>
    </font>
    <font>
      <sz val="14"/>
      <name val="Lucida Bright"/>
      <family val="1"/>
    </font>
    <font>
      <b/>
      <sz val="14"/>
      <name val="Lucida Bright"/>
      <family val="1"/>
    </font>
    <font>
      <b/>
      <sz val="14"/>
      <name val="Calibri"/>
      <family val="2"/>
      <scheme val="minor"/>
    </font>
    <font>
      <b/>
      <sz val="12"/>
      <color theme="1"/>
      <name val="HelveticaNeueLT Std Lt"/>
      <family val="2"/>
    </font>
    <font>
      <sz val="10.5"/>
      <color theme="1"/>
      <name val="Calibri"/>
      <family val="2"/>
    </font>
    <font>
      <vertAlign val="superscript"/>
      <sz val="10.5"/>
      <color theme="1"/>
      <name val="Calibri"/>
      <family val="2"/>
    </font>
    <font>
      <b/>
      <sz val="10"/>
      <color theme="1"/>
      <name val="Lucida Bright"/>
      <family val="1"/>
    </font>
    <font>
      <sz val="11"/>
      <color theme="1"/>
      <name val="HelveticaNeueLT Std Lt"/>
      <family val="2"/>
    </font>
    <font>
      <b/>
      <sz val="10.5"/>
      <color theme="1"/>
      <name val="Arial"/>
      <family val="2"/>
    </font>
    <font>
      <b/>
      <sz val="10.5"/>
      <name val="Calibri"/>
      <family val="2"/>
    </font>
    <font>
      <b/>
      <sz val="10"/>
      <color theme="1"/>
      <name val="Calibri"/>
      <family val="2"/>
      <scheme val="minor"/>
    </font>
    <font>
      <b/>
      <sz val="10.5"/>
      <color theme="1"/>
      <name val="Calibri"/>
      <family val="2"/>
      <scheme val="minor"/>
    </font>
    <font>
      <b/>
      <vertAlign val="superscript"/>
      <sz val="10"/>
      <color theme="1"/>
      <name val="Lucida Bright"/>
      <family val="1"/>
    </font>
    <font>
      <b/>
      <sz val="10"/>
      <color theme="1"/>
      <name val="Times New Roman"/>
      <family val="1"/>
    </font>
    <font>
      <i/>
      <sz val="10.5"/>
      <name val="HelveticaNeueLT Std Lt"/>
      <family val="2"/>
    </font>
    <font>
      <b/>
      <sz val="18"/>
      <color theme="1"/>
      <name val="Lucida Bright"/>
      <family val="1"/>
    </font>
    <font>
      <sz val="10"/>
      <color theme="1"/>
      <name val="HelveticaNeueLT Std Lt"/>
      <family val="2"/>
    </font>
    <font>
      <b/>
      <i/>
      <sz val="10"/>
      <color theme="1"/>
      <name val="Arial"/>
      <family val="2"/>
    </font>
    <font>
      <b/>
      <sz val="10.5"/>
      <color theme="1"/>
      <name val="HelveticaNeueLT Std"/>
      <family val="2"/>
    </font>
    <font>
      <b/>
      <sz val="18"/>
      <name val="Lucida Bright"/>
      <family val="1"/>
    </font>
    <font>
      <sz val="10.5"/>
      <name val="Arial"/>
      <family val="2"/>
    </font>
    <font>
      <b/>
      <sz val="10"/>
      <name val="Lucida Bright"/>
      <family val="1"/>
    </font>
    <font>
      <sz val="11"/>
      <name val="HelveticaNeueLT Std Lt"/>
      <family val="2"/>
    </font>
    <font>
      <b/>
      <sz val="10"/>
      <name val="Arial"/>
      <family val="2"/>
    </font>
    <font>
      <b/>
      <sz val="11"/>
      <name val="HelveticaNeueLT Std Lt"/>
      <family val="2"/>
    </font>
    <font>
      <b/>
      <sz val="10.5"/>
      <name val="Arial"/>
      <family val="2"/>
    </font>
    <font>
      <b/>
      <sz val="11"/>
      <color theme="1"/>
      <name val="Arial"/>
      <family val="2"/>
    </font>
    <font>
      <b/>
      <sz val="12"/>
      <color theme="1"/>
      <name val="Arial"/>
      <family val="2"/>
    </font>
    <font>
      <sz val="11"/>
      <color theme="1"/>
      <name val="Calibri Light"/>
      <family val="2"/>
    </font>
    <font>
      <b/>
      <i/>
      <sz val="10"/>
      <name val="Times New Roman"/>
      <family val="1"/>
    </font>
    <font>
      <sz val="10.5"/>
      <color rgb="FFFF0000"/>
      <name val="HelveticaNeueLT Std Lt"/>
      <family val="2"/>
    </font>
    <font>
      <b/>
      <sz val="10.5"/>
      <color theme="1"/>
      <name val="Times New Roman"/>
      <family val="1"/>
    </font>
    <font>
      <b/>
      <sz val="10.5"/>
      <color rgb="FFFF00FF"/>
      <name val="HelveticaNeueLT Std Lt"/>
      <family val="2"/>
    </font>
    <font>
      <b/>
      <sz val="10"/>
      <color rgb="FFFF00FF"/>
      <name val="Times New Roman"/>
      <family val="1"/>
    </font>
    <font>
      <b/>
      <sz val="11"/>
      <color rgb="FFFF00FF"/>
      <name val="HelveticaNeueLT Std Lt"/>
      <family val="2"/>
    </font>
    <font>
      <b/>
      <sz val="11"/>
      <color theme="1"/>
      <name val="HelveticaNeueLT Std Lt"/>
      <family val="2"/>
    </font>
    <font>
      <b/>
      <sz val="10"/>
      <color rgb="FFFF00FF"/>
      <name val="HelveticaNeueLT Std Lt"/>
      <family val="2"/>
    </font>
    <font>
      <b/>
      <vertAlign val="superscript"/>
      <sz val="10.5"/>
      <name val="HelveticaNeueLT Std Lt"/>
      <family val="2"/>
    </font>
    <font>
      <b/>
      <sz val="11"/>
      <name val="HelveticaNeueLT Std"/>
      <family val="2"/>
    </font>
    <font>
      <b/>
      <sz val="10"/>
      <name val="Times New Roman"/>
      <family val="1"/>
    </font>
    <font>
      <vertAlign val="superscript"/>
      <sz val="10.5"/>
      <name val="HelveticaNeueLT Std Lt"/>
      <family val="2"/>
    </font>
    <font>
      <sz val="10"/>
      <name val="Calibri"/>
      <family val="2"/>
      <scheme val="minor"/>
    </font>
    <font>
      <b/>
      <vertAlign val="superscript"/>
      <sz val="10.5"/>
      <name val="Calibri"/>
      <family val="2"/>
    </font>
    <font>
      <sz val="8"/>
      <name val="Arial"/>
      <family val="2"/>
    </font>
    <font>
      <b/>
      <sz val="12"/>
      <color theme="1"/>
      <name val="Lucida Bright"/>
      <family val="1"/>
    </font>
    <font>
      <b/>
      <sz val="14"/>
      <name val="HelveticaNeueLT Std"/>
      <family val="2"/>
    </font>
    <font>
      <sz val="11"/>
      <name val="Calibri"/>
      <family val="2"/>
      <scheme val="minor"/>
    </font>
    <font>
      <sz val="10.5"/>
      <name val="Calibri"/>
      <family val="2"/>
      <scheme val="minor"/>
    </font>
    <font>
      <b/>
      <sz val="12"/>
      <name val="Lucia"/>
    </font>
    <font>
      <b/>
      <sz val="12"/>
      <name val="HelveticaNeueLT Std Lt"/>
      <family val="2"/>
    </font>
    <font>
      <sz val="10.5"/>
      <name val="Calibri"/>
      <family val="2"/>
    </font>
    <font>
      <vertAlign val="superscript"/>
      <sz val="10.5"/>
      <name val="Calibri"/>
      <family val="2"/>
    </font>
    <font>
      <b/>
      <sz val="10"/>
      <name val="Calibri"/>
      <family val="2"/>
      <scheme val="minor"/>
    </font>
    <font>
      <b/>
      <sz val="10.5"/>
      <name val="HelveticaNeueLT Std"/>
      <family val="2"/>
    </font>
    <font>
      <b/>
      <sz val="10.5"/>
      <name val="Calibri"/>
      <family val="2"/>
      <scheme val="minor"/>
    </font>
    <font>
      <sz val="10"/>
      <name val="Times New Roman"/>
      <family val="1"/>
    </font>
    <font>
      <sz val="11"/>
      <color rgb="FFFF0000"/>
      <name val="Calibri"/>
      <family val="2"/>
      <scheme val="minor"/>
    </font>
    <font>
      <b/>
      <sz val="16"/>
      <name val="HelveticaNeueLT Std"/>
      <family val="2"/>
    </font>
    <font>
      <b/>
      <vertAlign val="superscript"/>
      <sz val="11"/>
      <color theme="1"/>
      <name val="HelveticaNeueLT Std Lt"/>
      <family val="2"/>
    </font>
    <font>
      <b/>
      <vertAlign val="superscript"/>
      <sz val="11"/>
      <name val="HelveticaNeueLT Std"/>
      <family val="2"/>
    </font>
    <font>
      <sz val="10.5"/>
      <color rgb="FF000000"/>
      <name val="HelveticaNeueLT Std Lt"/>
      <family val="2"/>
    </font>
    <font>
      <sz val="10"/>
      <color theme="4"/>
      <name val="Arial"/>
      <family val="2"/>
    </font>
    <font>
      <b/>
      <i/>
      <sz val="10.5"/>
      <name val="HelveticaNeueLT Std Lt"/>
      <family val="2"/>
    </font>
    <font>
      <b/>
      <sz val="10.5"/>
      <color rgb="FF000000"/>
      <name val="HelveticaNeueLT Std Lt"/>
      <family val="2"/>
    </font>
    <font>
      <sz val="10.5"/>
      <color rgb="FF000000"/>
      <name val="HelveticaNeueLT Std Lt"/>
    </font>
    <font>
      <vertAlign val="superscript"/>
      <sz val="10.5"/>
      <color rgb="FF000000"/>
      <name val="HelveticaNeueLT Std Lt"/>
    </font>
  </fonts>
  <fills count="3">
    <fill>
      <patternFill patternType="none"/>
    </fill>
    <fill>
      <patternFill patternType="gray125"/>
    </fill>
    <fill>
      <patternFill patternType="solid">
        <fgColor theme="0"/>
        <bgColor indexed="64"/>
      </patternFill>
    </fill>
  </fills>
  <borders count="3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s>
  <cellStyleXfs count="38">
    <xf numFmtId="0" fontId="0" fillId="0" borderId="0"/>
    <xf numFmtId="9" fontId="6" fillId="0" borderId="0" applyFont="0" applyFill="0" applyBorder="0" applyAlignment="0" applyProtection="0"/>
    <xf numFmtId="0" fontId="7" fillId="0" borderId="0" applyNumberFormat="0" applyFill="0" applyProtection="0">
      <alignment horizontal="center"/>
    </xf>
    <xf numFmtId="0" fontId="11" fillId="0" borderId="0" applyNumberFormat="0" applyFill="0" applyBorder="0" applyProtection="0">
      <alignment horizontal="center"/>
    </xf>
    <xf numFmtId="0" fontId="20" fillId="0" borderId="0" applyNumberFormat="0" applyFill="0" applyBorder="0" applyProtection="0">
      <alignment horizontal="center"/>
    </xf>
    <xf numFmtId="0" fontId="21" fillId="0" borderId="0" applyNumberFormat="0" applyFill="0" applyBorder="0" applyProtection="0">
      <alignment horizontal="center"/>
    </xf>
    <xf numFmtId="0" fontId="5" fillId="0" borderId="0"/>
    <xf numFmtId="0" fontId="5" fillId="0" borderId="0"/>
    <xf numFmtId="0" fontId="31" fillId="0" borderId="0" applyNumberFormat="0" applyFill="0" applyProtection="0">
      <alignment horizontal="center"/>
    </xf>
    <xf numFmtId="0" fontId="38" fillId="0" borderId="0" applyNumberFormat="0" applyFill="0" applyBorder="0" applyProtection="0">
      <alignment horizontal="center"/>
    </xf>
    <xf numFmtId="0" fontId="11" fillId="0" borderId="0" applyFill="0" applyBorder="0" applyProtection="0">
      <alignment horizontal="center"/>
    </xf>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0" borderId="0"/>
    <xf numFmtId="0" fontId="6" fillId="0" borderId="0"/>
    <xf numFmtId="0" fontId="5" fillId="0" borderId="0"/>
    <xf numFmtId="0" fontId="7" fillId="0" borderId="0" applyNumberFormat="0" applyFill="0" applyProtection="0">
      <alignment horizontal="center"/>
    </xf>
    <xf numFmtId="9" fontId="5"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21" fillId="0" borderId="0">
      <alignment horizontal="center"/>
    </xf>
    <xf numFmtId="0" fontId="17" fillId="0" borderId="0"/>
    <xf numFmtId="0" fontId="11" fillId="0" borderId="0" applyNumberFormat="0" applyFill="0" applyBorder="0" applyProtection="0">
      <alignment horizontal="center"/>
    </xf>
    <xf numFmtId="0" fontId="67" fillId="0" borderId="0" applyNumberFormat="0" applyFill="0" applyBorder="0" applyProtection="0">
      <alignment horizontal="center"/>
    </xf>
    <xf numFmtId="0" fontId="3" fillId="0" borderId="0"/>
    <xf numFmtId="0" fontId="21" fillId="0" borderId="0" applyNumberFormat="0" applyFill="0" applyBorder="0" applyProtection="0">
      <alignment horizontal="center"/>
    </xf>
  </cellStyleXfs>
  <cellXfs count="969">
    <xf numFmtId="0" fontId="0" fillId="0" borderId="0" xfId="0"/>
    <xf numFmtId="0" fontId="8" fillId="0" borderId="3" xfId="2" applyFont="1" applyFill="1" applyBorder="1">
      <alignment horizontal="center"/>
    </xf>
    <xf numFmtId="0" fontId="8" fillId="0" borderId="4" xfId="2" applyFont="1" applyFill="1" applyBorder="1">
      <alignment horizontal="center"/>
    </xf>
    <xf numFmtId="0" fontId="10" fillId="0" borderId="3" xfId="2" applyFont="1" applyFill="1" applyBorder="1">
      <alignment horizontal="center"/>
    </xf>
    <xf numFmtId="0" fontId="10" fillId="0" borderId="4" xfId="2" applyFont="1" applyFill="1" applyBorder="1">
      <alignment horizontal="center"/>
    </xf>
    <xf numFmtId="3" fontId="14" fillId="0" borderId="0" xfId="0" applyNumberFormat="1" applyFont="1" applyAlignment="1">
      <alignment horizontal="center" vertical="center"/>
    </xf>
    <xf numFmtId="0" fontId="17" fillId="0" borderId="0" xfId="0" applyFont="1"/>
    <xf numFmtId="0" fontId="0" fillId="0" borderId="0" xfId="0" applyAlignment="1">
      <alignment horizontal="left"/>
    </xf>
    <xf numFmtId="0" fontId="0" fillId="0" borderId="0" xfId="0" applyAlignment="1">
      <alignment horizontal="center"/>
    </xf>
    <xf numFmtId="0" fontId="22" fillId="0" borderId="0" xfId="5" applyFont="1" applyBorder="1" applyAlignment="1">
      <alignment horizontal="left"/>
    </xf>
    <xf numFmtId="0" fontId="22" fillId="0" borderId="0" xfId="5" applyFont="1" applyBorder="1">
      <alignment horizontal="center"/>
    </xf>
    <xf numFmtId="0" fontId="22" fillId="0" borderId="0" xfId="5" applyFont="1" applyBorder="1" applyAlignment="1">
      <alignment horizontal="center" wrapText="1"/>
    </xf>
    <xf numFmtId="0" fontId="21" fillId="0" borderId="0" xfId="5">
      <alignment horizontal="center"/>
    </xf>
    <xf numFmtId="3" fontId="23" fillId="0" borderId="0" xfId="0" applyNumberFormat="1" applyFont="1" applyAlignment="1">
      <alignment horizontal="center"/>
    </xf>
    <xf numFmtId="3" fontId="16" fillId="0" borderId="0" xfId="0" applyNumberFormat="1" applyFont="1" applyAlignment="1">
      <alignment horizontal="center"/>
    </xf>
    <xf numFmtId="3" fontId="16" fillId="0" borderId="4" xfId="0" applyNumberFormat="1" applyFont="1" applyBorder="1" applyAlignment="1">
      <alignment horizontal="center"/>
    </xf>
    <xf numFmtId="166" fontId="0" fillId="0" borderId="0" xfId="1" applyNumberFormat="1" applyFont="1"/>
    <xf numFmtId="0" fontId="0" fillId="0" borderId="0" xfId="0" applyAlignment="1">
      <alignment vertical="center"/>
    </xf>
    <xf numFmtId="3" fontId="23" fillId="0" borderId="16" xfId="0" applyNumberFormat="1" applyFont="1" applyBorder="1" applyAlignment="1">
      <alignment horizontal="center"/>
    </xf>
    <xf numFmtId="3" fontId="16" fillId="0" borderId="0" xfId="0" applyNumberFormat="1" applyFont="1" applyAlignment="1">
      <alignment horizontal="center" vertical="center"/>
    </xf>
    <xf numFmtId="3" fontId="16" fillId="0" borderId="4" xfId="0" applyNumberFormat="1" applyFont="1" applyBorder="1" applyAlignment="1">
      <alignment horizontal="center" vertical="center"/>
    </xf>
    <xf numFmtId="166" fontId="0" fillId="0" borderId="0" xfId="1" applyNumberFormat="1" applyFont="1" applyAlignment="1">
      <alignment vertical="center"/>
    </xf>
    <xf numFmtId="0" fontId="21" fillId="0" borderId="18" xfId="5" applyBorder="1">
      <alignment horizontal="center"/>
    </xf>
    <xf numFmtId="0" fontId="18" fillId="0" borderId="0" xfId="0" applyFont="1" applyAlignment="1">
      <alignment horizontal="center"/>
    </xf>
    <xf numFmtId="167" fontId="0" fillId="0" borderId="0" xfId="0" applyNumberFormat="1" applyAlignment="1">
      <alignment horizontal="center"/>
    </xf>
    <xf numFmtId="0" fontId="27" fillId="0" borderId="0" xfId="0" applyFont="1"/>
    <xf numFmtId="0" fontId="16" fillId="0" borderId="0" xfId="0" applyFont="1"/>
    <xf numFmtId="166" fontId="16" fillId="0" borderId="0" xfId="0" applyNumberFormat="1" applyFont="1" applyAlignment="1">
      <alignment horizontal="center"/>
    </xf>
    <xf numFmtId="166" fontId="16" fillId="0" borderId="4" xfId="0" applyNumberFormat="1" applyFont="1" applyBorder="1" applyAlignment="1">
      <alignment horizontal="center"/>
    </xf>
    <xf numFmtId="166" fontId="16" fillId="0" borderId="0" xfId="0" applyNumberFormat="1" applyFont="1" applyAlignment="1">
      <alignment horizontal="center" vertical="center"/>
    </xf>
    <xf numFmtId="0" fontId="29" fillId="0" borderId="0" xfId="0" applyFont="1"/>
    <xf numFmtId="0" fontId="16" fillId="0" borderId="19" xfId="0" applyFont="1" applyBorder="1"/>
    <xf numFmtId="166" fontId="16" fillId="0" borderId="19" xfId="0" applyNumberFormat="1" applyFont="1" applyBorder="1" applyAlignment="1">
      <alignment horizontal="center"/>
    </xf>
    <xf numFmtId="166" fontId="16" fillId="0" borderId="6" xfId="0" applyNumberFormat="1" applyFont="1" applyBorder="1" applyAlignment="1">
      <alignment horizontal="center"/>
    </xf>
    <xf numFmtId="166" fontId="16" fillId="0" borderId="19" xfId="0" applyNumberFormat="1" applyFont="1" applyBorder="1" applyAlignment="1">
      <alignment horizontal="center" vertical="center"/>
    </xf>
    <xf numFmtId="0" fontId="16" fillId="0" borderId="0" xfId="0" applyFont="1" applyAlignment="1">
      <alignment horizontal="center"/>
    </xf>
    <xf numFmtId="0" fontId="29" fillId="0" borderId="0" xfId="0" applyFont="1" applyAlignment="1">
      <alignment horizontal="center"/>
    </xf>
    <xf numFmtId="0" fontId="21" fillId="0" borderId="0" xfId="5" applyBorder="1">
      <alignment horizontal="center"/>
    </xf>
    <xf numFmtId="0" fontId="16" fillId="0" borderId="0" xfId="7" applyFont="1" applyAlignment="1">
      <alignment horizontal="left" vertical="center"/>
    </xf>
    <xf numFmtId="0" fontId="16" fillId="0" borderId="0" xfId="7" applyFont="1" applyAlignment="1">
      <alignment horizontal="left"/>
    </xf>
    <xf numFmtId="3" fontId="16" fillId="0" borderId="0" xfId="7" applyNumberFormat="1" applyFont="1" applyAlignment="1">
      <alignment horizontal="center"/>
    </xf>
    <xf numFmtId="0" fontId="16" fillId="0" borderId="19" xfId="0" applyFont="1" applyBorder="1" applyAlignment="1">
      <alignment horizontal="left"/>
    </xf>
    <xf numFmtId="3" fontId="16" fillId="0" borderId="19" xfId="0" applyNumberFormat="1" applyFont="1" applyBorder="1" applyAlignment="1">
      <alignment horizontal="center"/>
    </xf>
    <xf numFmtId="3" fontId="16" fillId="0" borderId="19" xfId="0" applyNumberFormat="1" applyFont="1" applyBorder="1" applyAlignment="1">
      <alignment horizontal="center" vertical="center"/>
    </xf>
    <xf numFmtId="166" fontId="16" fillId="0" borderId="4" xfId="0" applyNumberFormat="1" applyFont="1" applyBorder="1" applyAlignment="1">
      <alignment horizontal="center" vertical="center"/>
    </xf>
    <xf numFmtId="0" fontId="29" fillId="0" borderId="0" xfId="0" applyFont="1" applyAlignment="1">
      <alignment vertical="center"/>
    </xf>
    <xf numFmtId="3" fontId="16" fillId="0" borderId="20" xfId="0" applyNumberFormat="1" applyFont="1" applyBorder="1" applyAlignment="1">
      <alignment horizontal="center"/>
    </xf>
    <xf numFmtId="3" fontId="16" fillId="0" borderId="0" xfId="5" applyNumberFormat="1" applyFont="1" applyBorder="1">
      <alignment horizontal="center"/>
    </xf>
    <xf numFmtId="166" fontId="16" fillId="0" borderId="6" xfId="0" applyNumberFormat="1" applyFont="1" applyBorder="1" applyAlignment="1">
      <alignment horizontal="center" vertical="center"/>
    </xf>
    <xf numFmtId="3" fontId="15" fillId="0" borderId="13" xfId="0" applyNumberFormat="1" applyFont="1" applyBorder="1" applyAlignment="1">
      <alignment horizontal="center"/>
    </xf>
    <xf numFmtId="3" fontId="16" fillId="0" borderId="21" xfId="0" applyNumberFormat="1" applyFont="1" applyBorder="1" applyAlignment="1">
      <alignment horizontal="center"/>
    </xf>
    <xf numFmtId="0" fontId="36" fillId="0" borderId="0" xfId="0" applyFont="1"/>
    <xf numFmtId="0" fontId="29" fillId="0" borderId="0" xfId="0" applyFont="1" applyAlignment="1">
      <alignment horizontal="left"/>
    </xf>
    <xf numFmtId="0" fontId="16" fillId="0" borderId="0" xfId="0" applyFont="1" applyAlignment="1">
      <alignment horizontal="left" vertical="top"/>
    </xf>
    <xf numFmtId="166" fontId="23" fillId="0" borderId="13" xfId="0" applyNumberFormat="1" applyFont="1" applyBorder="1" applyAlignment="1">
      <alignment horizontal="center" vertical="center"/>
    </xf>
    <xf numFmtId="166" fontId="23" fillId="0" borderId="14" xfId="0" applyNumberFormat="1" applyFont="1" applyBorder="1" applyAlignment="1">
      <alignment horizontal="center" vertical="center"/>
    </xf>
    <xf numFmtId="166" fontId="23" fillId="0" borderId="17" xfId="0" applyNumberFormat="1" applyFont="1" applyBorder="1" applyAlignment="1">
      <alignment horizontal="center" vertical="center"/>
    </xf>
    <xf numFmtId="0" fontId="18" fillId="0" borderId="0" xfId="0" applyFont="1" applyAlignment="1">
      <alignment horizontal="center" vertical="center"/>
    </xf>
    <xf numFmtId="0" fontId="0" fillId="0" borderId="18" xfId="0" applyBorder="1"/>
    <xf numFmtId="0" fontId="16" fillId="0" borderId="19" xfId="0" applyFont="1" applyBorder="1" applyAlignment="1">
      <alignment horizontal="center"/>
    </xf>
    <xf numFmtId="0" fontId="37" fillId="0" borderId="0" xfId="5" applyFont="1" applyBorder="1">
      <alignment horizontal="center"/>
    </xf>
    <xf numFmtId="3" fontId="23" fillId="0" borderId="17" xfId="0" applyNumberFormat="1" applyFont="1" applyBorder="1" applyAlignment="1">
      <alignment horizontal="center"/>
    </xf>
    <xf numFmtId="166" fontId="0" fillId="0" borderId="0" xfId="1" applyNumberFormat="1" applyFont="1" applyBorder="1"/>
    <xf numFmtId="0" fontId="41" fillId="0" borderId="0" xfId="3" applyFont="1" applyBorder="1">
      <alignment horizontal="center"/>
    </xf>
    <xf numFmtId="3" fontId="16" fillId="0" borderId="6" xfId="0" applyNumberFormat="1" applyFont="1" applyBorder="1" applyAlignment="1">
      <alignment horizontal="center" vertical="center"/>
    </xf>
    <xf numFmtId="166" fontId="16" fillId="0" borderId="4" xfId="1" applyNumberFormat="1" applyFont="1" applyBorder="1" applyAlignment="1">
      <alignment horizontal="center"/>
    </xf>
    <xf numFmtId="3" fontId="42" fillId="0" borderId="0" xfId="0" applyNumberFormat="1" applyFont="1" applyAlignment="1">
      <alignment horizontal="center" vertical="center"/>
    </xf>
    <xf numFmtId="0" fontId="0" fillId="0" borderId="0" xfId="0" applyAlignment="1">
      <alignment wrapText="1"/>
    </xf>
    <xf numFmtId="3" fontId="16" fillId="0" borderId="3" xfId="0" applyNumberFormat="1" applyFont="1" applyBorder="1" applyAlignment="1">
      <alignment horizontal="center"/>
    </xf>
    <xf numFmtId="3" fontId="16" fillId="0" borderId="6" xfId="0" applyNumberFormat="1" applyFont="1" applyBorder="1" applyAlignment="1">
      <alignment horizontal="center"/>
    </xf>
    <xf numFmtId="0" fontId="28" fillId="0" borderId="0" xfId="5" applyFont="1" applyBorder="1">
      <alignment horizontal="center"/>
    </xf>
    <xf numFmtId="0" fontId="46" fillId="0" borderId="0" xfId="0" applyFont="1"/>
    <xf numFmtId="0" fontId="18" fillId="0" borderId="0" xfId="0" applyFont="1"/>
    <xf numFmtId="0" fontId="29" fillId="0" borderId="0" xfId="0" applyFont="1" applyAlignment="1">
      <alignment wrapText="1"/>
    </xf>
    <xf numFmtId="0" fontId="29" fillId="0" borderId="0" xfId="0" applyFont="1" applyAlignment="1">
      <alignment vertical="top" wrapText="1"/>
    </xf>
    <xf numFmtId="0" fontId="29" fillId="0" borderId="0" xfId="0" applyFont="1" applyAlignment="1">
      <alignment horizontal="left" vertical="top" wrapText="1"/>
    </xf>
    <xf numFmtId="0" fontId="29" fillId="0" borderId="0" xfId="0" applyFont="1" applyAlignment="1">
      <alignment horizontal="center" vertical="top" wrapText="1"/>
    </xf>
    <xf numFmtId="0" fontId="12" fillId="0" borderId="0" xfId="3" applyFont="1" applyBorder="1">
      <alignment horizontal="center"/>
    </xf>
    <xf numFmtId="166" fontId="0" fillId="0" borderId="0" xfId="1" applyNumberFormat="1" applyFont="1" applyAlignment="1"/>
    <xf numFmtId="166" fontId="16" fillId="0" borderId="20" xfId="0" applyNumberFormat="1" applyFont="1" applyBorder="1" applyAlignment="1">
      <alignment horizontal="center"/>
    </xf>
    <xf numFmtId="166" fontId="16" fillId="0" borderId="21" xfId="0" applyNumberFormat="1" applyFont="1" applyBorder="1" applyAlignment="1">
      <alignment horizontal="center"/>
    </xf>
    <xf numFmtId="0" fontId="36" fillId="0" borderId="0" xfId="0" applyFont="1" applyAlignment="1">
      <alignment horizontal="center"/>
    </xf>
    <xf numFmtId="0" fontId="48" fillId="0" borderId="0" xfId="3" applyFont="1" applyBorder="1" applyAlignment="1"/>
    <xf numFmtId="3" fontId="16" fillId="0" borderId="0" xfId="0" applyNumberFormat="1" applyFont="1" applyAlignment="1">
      <alignment horizontal="right" indent="2"/>
    </xf>
    <xf numFmtId="166" fontId="36" fillId="0" borderId="0" xfId="0" applyNumberFormat="1" applyFont="1" applyAlignment="1">
      <alignment horizontal="center"/>
    </xf>
    <xf numFmtId="166" fontId="49" fillId="0" borderId="0" xfId="0" applyNumberFormat="1" applyFont="1" applyAlignment="1">
      <alignment horizontal="center"/>
    </xf>
    <xf numFmtId="0" fontId="12" fillId="0" borderId="0" xfId="3" applyFont="1" applyBorder="1" applyAlignment="1">
      <alignment wrapText="1"/>
    </xf>
    <xf numFmtId="3" fontId="16" fillId="0" borderId="4" xfId="11" applyNumberFormat="1" applyFont="1" applyBorder="1" applyAlignment="1">
      <alignment horizontal="center"/>
    </xf>
    <xf numFmtId="3" fontId="16" fillId="0" borderId="3" xfId="11" applyNumberFormat="1" applyFont="1" applyBorder="1" applyAlignment="1">
      <alignment horizontal="center"/>
    </xf>
    <xf numFmtId="166" fontId="16" fillId="0" borderId="0" xfId="1" applyNumberFormat="1" applyFont="1" applyBorder="1" applyAlignment="1">
      <alignment horizontal="center"/>
    </xf>
    <xf numFmtId="3" fontId="16" fillId="0" borderId="6" xfId="11" applyNumberFormat="1" applyFont="1" applyBorder="1" applyAlignment="1">
      <alignment horizontal="center"/>
    </xf>
    <xf numFmtId="3" fontId="16" fillId="0" borderId="5" xfId="11" applyNumberFormat="1" applyFont="1" applyBorder="1" applyAlignment="1">
      <alignment horizontal="center"/>
    </xf>
    <xf numFmtId="166" fontId="16" fillId="0" borderId="19" xfId="1" applyNumberFormat="1" applyFont="1" applyBorder="1" applyAlignment="1">
      <alignment horizontal="center"/>
    </xf>
    <xf numFmtId="166" fontId="16" fillId="0" borderId="0" xfId="1" applyNumberFormat="1" applyFont="1" applyAlignment="1">
      <alignment horizontal="center"/>
    </xf>
    <xf numFmtId="166" fontId="23" fillId="0" borderId="13" xfId="1" applyNumberFormat="1" applyFont="1" applyBorder="1" applyAlignment="1">
      <alignment horizontal="center"/>
    </xf>
    <xf numFmtId="0" fontId="23" fillId="0" borderId="0" xfId="0" applyFont="1"/>
    <xf numFmtId="3" fontId="16" fillId="0" borderId="0" xfId="11" applyNumberFormat="1" applyFont="1" applyAlignment="1">
      <alignment horizontal="center"/>
    </xf>
    <xf numFmtId="166" fontId="16" fillId="0" borderId="0" xfId="11" applyNumberFormat="1" applyFont="1" applyAlignment="1">
      <alignment horizontal="center"/>
    </xf>
    <xf numFmtId="3" fontId="16" fillId="0" borderId="19" xfId="11" applyNumberFormat="1" applyFont="1" applyBorder="1" applyAlignment="1">
      <alignment horizontal="center"/>
    </xf>
    <xf numFmtId="166" fontId="21" fillId="0" borderId="0" xfId="1" applyNumberFormat="1" applyFont="1" applyAlignment="1">
      <alignment horizontal="center"/>
    </xf>
    <xf numFmtId="0" fontId="51" fillId="0" borderId="18" xfId="5" applyFont="1" applyBorder="1" applyAlignment="1">
      <alignment horizontal="center" wrapText="1"/>
    </xf>
    <xf numFmtId="0" fontId="51" fillId="0" borderId="18" xfId="0" applyFont="1" applyBorder="1" applyAlignment="1">
      <alignment wrapText="1"/>
    </xf>
    <xf numFmtId="0" fontId="51" fillId="0" borderId="18" xfId="0" applyFont="1" applyBorder="1" applyAlignment="1">
      <alignment horizontal="center"/>
    </xf>
    <xf numFmtId="166" fontId="0" fillId="0" borderId="0" xfId="0" applyNumberFormat="1" applyAlignment="1">
      <alignment horizontal="right" indent="2"/>
    </xf>
    <xf numFmtId="0" fontId="27" fillId="0" borderId="0" xfId="0" applyFont="1" applyAlignment="1">
      <alignment horizontal="left"/>
    </xf>
    <xf numFmtId="0" fontId="41" fillId="0" borderId="0" xfId="3" applyFont="1" applyBorder="1" applyAlignment="1">
      <alignment horizontal="left"/>
    </xf>
    <xf numFmtId="166" fontId="23" fillId="0" borderId="13" xfId="0" applyNumberFormat="1" applyFont="1" applyBorder="1" applyAlignment="1">
      <alignment horizontal="center"/>
    </xf>
    <xf numFmtId="166" fontId="29" fillId="0" borderId="0" xfId="1" applyNumberFormat="1" applyFont="1" applyAlignment="1">
      <alignment vertical="center"/>
    </xf>
    <xf numFmtId="0" fontId="26" fillId="0" borderId="0" xfId="0" applyFont="1" applyAlignment="1">
      <alignment horizontal="left"/>
    </xf>
    <xf numFmtId="0" fontId="16" fillId="0" borderId="0" xfId="11" applyFont="1"/>
    <xf numFmtId="0" fontId="6" fillId="0" borderId="0" xfId="11"/>
    <xf numFmtId="0" fontId="29" fillId="0" borderId="0" xfId="11" applyFont="1"/>
    <xf numFmtId="0" fontId="16" fillId="0" borderId="19" xfId="11" applyFont="1" applyBorder="1" applyAlignment="1">
      <alignment horizontal="left"/>
    </xf>
    <xf numFmtId="0" fontId="16" fillId="0" borderId="0" xfId="11" applyFont="1" applyAlignment="1">
      <alignment horizontal="left" vertical="top" wrapText="1"/>
    </xf>
    <xf numFmtId="166" fontId="16" fillId="0" borderId="4" xfId="11" applyNumberFormat="1" applyFont="1" applyBorder="1" applyAlignment="1">
      <alignment horizontal="center"/>
    </xf>
    <xf numFmtId="166" fontId="16" fillId="0" borderId="6" xfId="11" applyNumberFormat="1" applyFont="1" applyBorder="1" applyAlignment="1">
      <alignment horizontal="center"/>
    </xf>
    <xf numFmtId="0" fontId="0" fillId="0" borderId="0" xfId="11" applyFont="1"/>
    <xf numFmtId="0" fontId="55" fillId="0" borderId="0" xfId="0" applyFont="1"/>
    <xf numFmtId="0" fontId="16" fillId="0" borderId="0" xfId="0" applyFont="1" applyAlignment="1">
      <alignment vertical="center" wrapText="1"/>
    </xf>
    <xf numFmtId="0" fontId="16" fillId="0" borderId="0" xfId="0" applyFont="1" applyAlignment="1">
      <alignment vertical="center"/>
    </xf>
    <xf numFmtId="3" fontId="16" fillId="0" borderId="4" xfId="5" applyNumberFormat="1" applyFont="1" applyBorder="1">
      <alignment horizontal="center"/>
    </xf>
    <xf numFmtId="0" fontId="0" fillId="0" borderId="0" xfId="0" applyAlignment="1">
      <alignment vertical="top" wrapText="1"/>
    </xf>
    <xf numFmtId="0" fontId="45" fillId="0" borderId="0" xfId="0" applyFont="1"/>
    <xf numFmtId="0" fontId="27" fillId="0" borderId="0" xfId="11" applyFont="1"/>
    <xf numFmtId="0" fontId="28" fillId="0" borderId="0" xfId="5" applyFont="1">
      <alignment horizontal="center"/>
    </xf>
    <xf numFmtId="0" fontId="16" fillId="0" borderId="0" xfId="11" applyFont="1" applyAlignment="1">
      <alignment vertical="center" wrapText="1"/>
    </xf>
    <xf numFmtId="0" fontId="29" fillId="0" borderId="0" xfId="11" applyFont="1" applyAlignment="1">
      <alignment vertical="center"/>
    </xf>
    <xf numFmtId="0" fontId="16" fillId="0" borderId="0" xfId="11" applyFont="1" applyAlignment="1">
      <alignment wrapText="1"/>
    </xf>
    <xf numFmtId="0" fontId="16" fillId="0" borderId="8" xfId="11" applyFont="1" applyBorder="1" applyAlignment="1">
      <alignment vertical="center" wrapText="1"/>
    </xf>
    <xf numFmtId="3" fontId="6" fillId="0" borderId="0" xfId="11" applyNumberFormat="1"/>
    <xf numFmtId="3" fontId="42" fillId="0" borderId="4" xfId="0" applyNumberFormat="1" applyFont="1" applyBorder="1" applyAlignment="1">
      <alignment horizontal="center"/>
    </xf>
    <xf numFmtId="3" fontId="42" fillId="0" borderId="0" xfId="0" applyNumberFormat="1" applyFont="1" applyAlignment="1">
      <alignment horizontal="center"/>
    </xf>
    <xf numFmtId="3" fontId="16" fillId="0" borderId="5" xfId="0" applyNumberFormat="1" applyFont="1" applyBorder="1" applyAlignment="1">
      <alignment horizontal="center"/>
    </xf>
    <xf numFmtId="0" fontId="46" fillId="0" borderId="0" xfId="0" applyFont="1" applyAlignment="1">
      <alignment vertical="center"/>
    </xf>
    <xf numFmtId="0" fontId="5" fillId="0" borderId="0" xfId="16"/>
    <xf numFmtId="0" fontId="16" fillId="0" borderId="0" xfId="17" applyFont="1" applyAlignment="1">
      <alignment horizontal="left"/>
    </xf>
    <xf numFmtId="3" fontId="16" fillId="0" borderId="4" xfId="17" applyNumberFormat="1" applyFont="1" applyBorder="1" applyAlignment="1">
      <alignment horizontal="center" vertical="center"/>
    </xf>
    <xf numFmtId="3" fontId="16" fillId="0" borderId="0" xfId="17" applyNumberFormat="1" applyFont="1" applyAlignment="1">
      <alignment horizontal="center" vertical="center"/>
    </xf>
    <xf numFmtId="166" fontId="16" fillId="0" borderId="4" xfId="17" applyNumberFormat="1" applyFont="1" applyBorder="1" applyAlignment="1">
      <alignment horizontal="center" vertical="center"/>
    </xf>
    <xf numFmtId="166" fontId="16" fillId="0" borderId="0" xfId="17" applyNumberFormat="1" applyFont="1" applyAlignment="1">
      <alignment horizontal="center" vertical="center"/>
    </xf>
    <xf numFmtId="3" fontId="16" fillId="0" borderId="3" xfId="17" applyNumberFormat="1" applyFont="1" applyBorder="1" applyAlignment="1">
      <alignment horizontal="center" vertical="center"/>
    </xf>
    <xf numFmtId="0" fontId="16" fillId="0" borderId="19" xfId="17" applyFont="1" applyBorder="1" applyAlignment="1">
      <alignment horizontal="left"/>
    </xf>
    <xf numFmtId="3" fontId="16" fillId="0" borderId="6" xfId="17" applyNumberFormat="1" applyFont="1" applyBorder="1" applyAlignment="1">
      <alignment horizontal="center" vertical="center"/>
    </xf>
    <xf numFmtId="3" fontId="16" fillId="0" borderId="5" xfId="17" applyNumberFormat="1" applyFont="1" applyBorder="1" applyAlignment="1">
      <alignment horizontal="center" vertical="center"/>
    </xf>
    <xf numFmtId="0" fontId="27" fillId="0" borderId="0" xfId="17" applyFont="1"/>
    <xf numFmtId="0" fontId="5" fillId="0" borderId="0" xfId="16" applyAlignment="1">
      <alignment horizontal="left"/>
    </xf>
    <xf numFmtId="0" fontId="16" fillId="0" borderId="0" xfId="18" applyFont="1" applyAlignment="1">
      <alignment horizontal="center" vertical="center"/>
    </xf>
    <xf numFmtId="1" fontId="16" fillId="0" borderId="0" xfId="18" applyNumberFormat="1" applyFont="1" applyAlignment="1">
      <alignment horizontal="center" vertical="center"/>
    </xf>
    <xf numFmtId="1" fontId="16" fillId="0" borderId="19" xfId="0" applyNumberFormat="1" applyFont="1" applyBorder="1" applyAlignment="1">
      <alignment horizontal="center"/>
    </xf>
    <xf numFmtId="1" fontId="16" fillId="0" borderId="0" xfId="0" applyNumberFormat="1" applyFont="1" applyAlignment="1">
      <alignment horizontal="center"/>
    </xf>
    <xf numFmtId="0" fontId="0" fillId="0" borderId="0" xfId="11" applyFont="1" applyAlignment="1">
      <alignment vertical="top" wrapText="1"/>
    </xf>
    <xf numFmtId="0" fontId="36" fillId="0" borderId="0" xfId="11" applyFont="1"/>
    <xf numFmtId="3" fontId="42" fillId="0" borderId="19" xfId="0" applyNumberFormat="1" applyFont="1" applyBorder="1" applyAlignment="1">
      <alignment horizontal="center"/>
    </xf>
    <xf numFmtId="166" fontId="18" fillId="0" borderId="0" xfId="1" applyNumberFormat="1" applyFont="1" applyAlignment="1"/>
    <xf numFmtId="0" fontId="16" fillId="0" borderId="17" xfId="0" applyFont="1" applyBorder="1" applyAlignment="1">
      <alignment horizontal="center"/>
    </xf>
    <xf numFmtId="0" fontId="53" fillId="0" borderId="0" xfId="20" applyFont="1"/>
    <xf numFmtId="0" fontId="5" fillId="0" borderId="0" xfId="20"/>
    <xf numFmtId="0" fontId="56" fillId="0" borderId="0" xfId="3" applyFont="1" applyBorder="1" applyAlignment="1">
      <alignment horizontal="center" wrapText="1"/>
    </xf>
    <xf numFmtId="0" fontId="16" fillId="0" borderId="0" xfId="21" applyFont="1" applyAlignment="1">
      <alignment horizontal="center"/>
    </xf>
    <xf numFmtId="166" fontId="16" fillId="0" borderId="0" xfId="21" applyNumberFormat="1" applyFont="1" applyAlignment="1">
      <alignment horizontal="center" vertical="center"/>
    </xf>
    <xf numFmtId="0" fontId="16" fillId="0" borderId="19" xfId="21" applyFont="1" applyBorder="1" applyAlignment="1">
      <alignment horizontal="center"/>
    </xf>
    <xf numFmtId="166" fontId="16" fillId="0" borderId="19" xfId="21" applyNumberFormat="1" applyFont="1" applyBorder="1" applyAlignment="1">
      <alignment horizontal="center" vertical="center"/>
    </xf>
    <xf numFmtId="0" fontId="5" fillId="0" borderId="0" xfId="20" applyAlignment="1">
      <alignment wrapText="1"/>
    </xf>
    <xf numFmtId="0" fontId="36" fillId="0" borderId="0" xfId="20" applyFont="1"/>
    <xf numFmtId="0" fontId="16" fillId="0" borderId="0" xfId="21" applyFont="1" applyAlignment="1">
      <alignment horizontal="center" vertical="center"/>
    </xf>
    <xf numFmtId="0" fontId="41" fillId="0" borderId="0" xfId="3" applyFont="1">
      <alignment horizontal="center"/>
    </xf>
    <xf numFmtId="166" fontId="16" fillId="0" borderId="7" xfId="0" applyNumberFormat="1" applyFont="1" applyBorder="1" applyAlignment="1">
      <alignment horizontal="center" vertical="center"/>
    </xf>
    <xf numFmtId="166" fontId="0" fillId="0" borderId="0" xfId="1" applyNumberFormat="1" applyFont="1" applyFill="1" applyAlignment="1"/>
    <xf numFmtId="166" fontId="16" fillId="0" borderId="19" xfId="1" applyNumberFormat="1" applyFont="1" applyFill="1" applyBorder="1" applyAlignment="1">
      <alignment horizontal="center"/>
    </xf>
    <xf numFmtId="0" fontId="22" fillId="0" borderId="0" xfId="0" applyFont="1"/>
    <xf numFmtId="0" fontId="22" fillId="0" borderId="0" xfId="5" applyFont="1">
      <alignment horizontal="center"/>
    </xf>
    <xf numFmtId="0" fontId="6" fillId="0" borderId="0" xfId="5" applyNumberFormat="1" applyFont="1">
      <alignment horizontal="center"/>
    </xf>
    <xf numFmtId="0" fontId="6" fillId="0" borderId="0" xfId="0" applyFont="1" applyAlignment="1">
      <alignment horizontal="center"/>
    </xf>
    <xf numFmtId="0" fontId="16" fillId="0" borderId="0" xfId="22" applyFont="1"/>
    <xf numFmtId="166" fontId="16" fillId="0" borderId="0" xfId="11" applyNumberFormat="1" applyFont="1" applyAlignment="1">
      <alignment horizontal="center" vertical="center"/>
    </xf>
    <xf numFmtId="0" fontId="16" fillId="0" borderId="19" xfId="22" applyFont="1" applyBorder="1"/>
    <xf numFmtId="0" fontId="16" fillId="0" borderId="19" xfId="0" applyFont="1" applyBorder="1" applyAlignment="1">
      <alignment vertical="center"/>
    </xf>
    <xf numFmtId="0" fontId="29" fillId="0" borderId="0" xfId="0" applyFont="1" applyAlignment="1">
      <alignment horizontal="center" vertical="center"/>
    </xf>
    <xf numFmtId="0" fontId="17" fillId="0" borderId="0" xfId="23"/>
    <xf numFmtId="0" fontId="15" fillId="0" borderId="0" xfId="23" applyFont="1"/>
    <xf numFmtId="0" fontId="58" fillId="0" borderId="0" xfId="23" applyFont="1"/>
    <xf numFmtId="0" fontId="14" fillId="0" borderId="0" xfId="23" applyFont="1"/>
    <xf numFmtId="166" fontId="14" fillId="0" borderId="0" xfId="23" applyNumberFormat="1" applyFont="1" applyAlignment="1">
      <alignment horizontal="center" vertical="center"/>
    </xf>
    <xf numFmtId="3" fontId="14" fillId="0" borderId="0" xfId="23" applyNumberFormat="1" applyFont="1" applyAlignment="1">
      <alignment horizontal="center" vertical="center"/>
    </xf>
    <xf numFmtId="0" fontId="14" fillId="0" borderId="19" xfId="23" applyFont="1" applyBorder="1"/>
    <xf numFmtId="166" fontId="14" fillId="0" borderId="19" xfId="23" applyNumberFormat="1" applyFont="1" applyBorder="1" applyAlignment="1">
      <alignment horizontal="center" vertical="center"/>
    </xf>
    <xf numFmtId="3" fontId="14" fillId="0" borderId="19" xfId="23" applyNumberFormat="1" applyFont="1" applyBorder="1" applyAlignment="1">
      <alignment horizontal="center" vertical="center"/>
    </xf>
    <xf numFmtId="0" fontId="15" fillId="0" borderId="13" xfId="23" applyFont="1" applyBorder="1"/>
    <xf numFmtId="166" fontId="15" fillId="0" borderId="13" xfId="23" applyNumberFormat="1" applyFont="1" applyBorder="1" applyAlignment="1">
      <alignment horizontal="center" vertical="center"/>
    </xf>
    <xf numFmtId="3" fontId="15" fillId="0" borderId="13" xfId="23" applyNumberFormat="1" applyFont="1" applyBorder="1" applyAlignment="1">
      <alignment horizontal="center" vertical="center"/>
    </xf>
    <xf numFmtId="0" fontId="58" fillId="0" borderId="0" xfId="23" applyFont="1" applyAlignment="1">
      <alignment vertical="top" wrapText="1"/>
    </xf>
    <xf numFmtId="0" fontId="16" fillId="0" borderId="0" xfId="23" applyFont="1"/>
    <xf numFmtId="0" fontId="59" fillId="0" borderId="0" xfId="23" applyFont="1"/>
    <xf numFmtId="166" fontId="17" fillId="0" borderId="0" xfId="23" applyNumberFormat="1" applyAlignment="1">
      <alignment horizontal="center" vertical="center"/>
    </xf>
    <xf numFmtId="0" fontId="60" fillId="0" borderId="0" xfId="23" applyFont="1"/>
    <xf numFmtId="3" fontId="17" fillId="0" borderId="0" xfId="23" applyNumberFormat="1" applyAlignment="1">
      <alignment horizontal="center" vertical="center"/>
    </xf>
    <xf numFmtId="0" fontId="60" fillId="0" borderId="19" xfId="23" applyFont="1" applyBorder="1"/>
    <xf numFmtId="166" fontId="61" fillId="0" borderId="0" xfId="23" applyNumberFormat="1" applyFont="1" applyAlignment="1">
      <alignment horizontal="center" vertical="center"/>
    </xf>
    <xf numFmtId="0" fontId="62" fillId="0" borderId="13" xfId="23" applyFont="1" applyBorder="1"/>
    <xf numFmtId="166" fontId="15" fillId="0" borderId="13" xfId="23" applyNumberFormat="1" applyFont="1" applyBorder="1" applyAlignment="1">
      <alignment horizontal="center"/>
    </xf>
    <xf numFmtId="166" fontId="61" fillId="0" borderId="0" xfId="23" applyNumberFormat="1" applyFont="1" applyAlignment="1">
      <alignment horizontal="center"/>
    </xf>
    <xf numFmtId="3" fontId="61" fillId="0" borderId="0" xfId="23" applyNumberFormat="1" applyFont="1" applyAlignment="1">
      <alignment horizontal="center"/>
    </xf>
    <xf numFmtId="0" fontId="17" fillId="0" borderId="0" xfId="23" applyAlignment="1">
      <alignment wrapText="1"/>
    </xf>
    <xf numFmtId="0" fontId="17" fillId="0" borderId="0" xfId="23" applyAlignment="1">
      <alignment vertical="top" wrapText="1"/>
    </xf>
    <xf numFmtId="166" fontId="58" fillId="0" borderId="0" xfId="23" applyNumberFormat="1" applyFont="1" applyAlignment="1">
      <alignment horizontal="center" vertical="center"/>
    </xf>
    <xf numFmtId="166" fontId="63" fillId="0" borderId="0" xfId="23" applyNumberFormat="1" applyFont="1" applyAlignment="1">
      <alignment horizontal="center" vertical="center"/>
    </xf>
    <xf numFmtId="3" fontId="61" fillId="0" borderId="0" xfId="23" applyNumberFormat="1" applyFont="1" applyAlignment="1">
      <alignment horizontal="center" vertical="center"/>
    </xf>
    <xf numFmtId="0" fontId="58" fillId="0" borderId="0" xfId="23" applyFont="1" applyAlignment="1">
      <alignment wrapText="1"/>
    </xf>
    <xf numFmtId="0" fontId="41" fillId="0" borderId="0" xfId="3" applyFont="1" applyBorder="1" applyAlignment="1">
      <alignment horizontal="center" wrapText="1"/>
    </xf>
    <xf numFmtId="9" fontId="0" fillId="0" borderId="0" xfId="0" applyNumberFormat="1"/>
    <xf numFmtId="166" fontId="16" fillId="0" borderId="0" xfId="1" applyNumberFormat="1" applyFont="1" applyBorder="1" applyAlignment="1">
      <alignment horizontal="center" vertical="center"/>
    </xf>
    <xf numFmtId="166" fontId="16" fillId="0" borderId="4" xfId="1" applyNumberFormat="1" applyFont="1" applyBorder="1" applyAlignment="1">
      <alignment horizontal="center" vertical="center"/>
    </xf>
    <xf numFmtId="166" fontId="16" fillId="0" borderId="19" xfId="1" applyNumberFormat="1" applyFont="1" applyBorder="1" applyAlignment="1">
      <alignment horizontal="center" vertical="center"/>
    </xf>
    <xf numFmtId="166" fontId="16" fillId="0" borderId="6" xfId="1" applyNumberFormat="1" applyFont="1" applyBorder="1" applyAlignment="1">
      <alignment horizontal="center" vertical="center"/>
    </xf>
    <xf numFmtId="0" fontId="56" fillId="0" borderId="0" xfId="3" applyFont="1">
      <alignment horizontal="center"/>
    </xf>
    <xf numFmtId="0" fontId="54" fillId="0" borderId="0" xfId="0" applyFont="1"/>
    <xf numFmtId="0" fontId="5" fillId="0" borderId="0" xfId="25" applyAlignment="1">
      <alignment horizontal="left"/>
    </xf>
    <xf numFmtId="0" fontId="5" fillId="0" borderId="0" xfId="25"/>
    <xf numFmtId="0" fontId="65" fillId="0" borderId="0" xfId="3" applyFont="1" applyBorder="1" applyAlignment="1"/>
    <xf numFmtId="0" fontId="16" fillId="0" borderId="0" xfId="24" applyFont="1" applyAlignment="1">
      <alignment horizontal="left" wrapText="1"/>
    </xf>
    <xf numFmtId="3" fontId="16" fillId="0" borderId="0" xfId="24" applyNumberFormat="1" applyFont="1" applyAlignment="1">
      <alignment horizontal="center" wrapText="1"/>
    </xf>
    <xf numFmtId="166" fontId="16" fillId="0" borderId="3" xfId="24" applyNumberFormat="1" applyFont="1" applyBorder="1" applyAlignment="1">
      <alignment horizontal="center" wrapText="1"/>
    </xf>
    <xf numFmtId="166" fontId="16" fillId="0" borderId="0" xfId="24" applyNumberFormat="1" applyFont="1" applyAlignment="1">
      <alignment horizontal="center" wrapText="1"/>
    </xf>
    <xf numFmtId="3" fontId="6" fillId="0" borderId="0" xfId="24" applyNumberFormat="1" applyAlignment="1">
      <alignment horizontal="center" wrapText="1"/>
    </xf>
    <xf numFmtId="3" fontId="16" fillId="0" borderId="0" xfId="24" applyNumberFormat="1" applyFont="1" applyAlignment="1">
      <alignment horizontal="center"/>
    </xf>
    <xf numFmtId="3" fontId="6" fillId="0" borderId="0" xfId="24" applyNumberFormat="1" applyAlignment="1">
      <alignment horizontal="center" vertical="center"/>
    </xf>
    <xf numFmtId="3" fontId="14" fillId="0" borderId="0" xfId="24" applyNumberFormat="1" applyFont="1" applyAlignment="1">
      <alignment horizontal="center"/>
    </xf>
    <xf numFmtId="166" fontId="16" fillId="0" borderId="5" xfId="24" applyNumberFormat="1" applyFont="1" applyBorder="1" applyAlignment="1">
      <alignment horizontal="center" wrapText="1"/>
    </xf>
    <xf numFmtId="166" fontId="16" fillId="0" borderId="19" xfId="24" applyNumberFormat="1" applyFont="1" applyBorder="1" applyAlignment="1">
      <alignment horizontal="center" wrapText="1"/>
    </xf>
    <xf numFmtId="3" fontId="17" fillId="0" borderId="0" xfId="24" applyNumberFormat="1" applyFont="1" applyAlignment="1">
      <alignment horizontal="center" vertical="center"/>
    </xf>
    <xf numFmtId="3" fontId="15" fillId="0" borderId="13" xfId="24" applyNumberFormat="1" applyFont="1" applyBorder="1" applyAlignment="1">
      <alignment horizontal="center" vertical="center"/>
    </xf>
    <xf numFmtId="0" fontId="5" fillId="0" borderId="0" xfId="25" applyAlignment="1">
      <alignment vertical="center"/>
    </xf>
    <xf numFmtId="0" fontId="45" fillId="0" borderId="0" xfId="25" applyFont="1" applyAlignment="1">
      <alignment horizontal="left"/>
    </xf>
    <xf numFmtId="0" fontId="45" fillId="0" borderId="0" xfId="25" applyFont="1"/>
    <xf numFmtId="0" fontId="66" fillId="0" borderId="0" xfId="25" applyFont="1" applyAlignment="1">
      <alignment wrapText="1"/>
    </xf>
    <xf numFmtId="0" fontId="5" fillId="0" borderId="0" xfId="25" applyAlignment="1">
      <alignment wrapText="1"/>
    </xf>
    <xf numFmtId="0" fontId="66" fillId="0" borderId="0" xfId="25" applyFont="1"/>
    <xf numFmtId="0" fontId="16" fillId="0" borderId="0" xfId="25" applyFont="1" applyAlignment="1">
      <alignment horizontal="left"/>
    </xf>
    <xf numFmtId="3" fontId="16" fillId="0" borderId="3" xfId="25" applyNumberFormat="1" applyFont="1" applyBorder="1" applyAlignment="1">
      <alignment horizontal="center" vertical="center"/>
    </xf>
    <xf numFmtId="166" fontId="16" fillId="0" borderId="0" xfId="25" applyNumberFormat="1" applyFont="1" applyAlignment="1">
      <alignment horizontal="center" vertical="center"/>
    </xf>
    <xf numFmtId="166" fontId="16" fillId="0" borderId="19" xfId="25" applyNumberFormat="1" applyFont="1" applyBorder="1" applyAlignment="1">
      <alignment horizontal="center" vertical="center"/>
    </xf>
    <xf numFmtId="166" fontId="23" fillId="0" borderId="13" xfId="25" applyNumberFormat="1" applyFont="1" applyBorder="1" applyAlignment="1">
      <alignment horizontal="center" vertical="center"/>
    </xf>
    <xf numFmtId="0" fontId="66" fillId="0" borderId="0" xfId="25" applyFont="1" applyAlignment="1">
      <alignment horizontal="center"/>
    </xf>
    <xf numFmtId="0" fontId="16" fillId="0" borderId="0" xfId="21" applyFont="1" applyAlignment="1">
      <alignment horizontal="left"/>
    </xf>
    <xf numFmtId="167" fontId="16" fillId="0" borderId="0" xfId="0" applyNumberFormat="1" applyFont="1" applyAlignment="1">
      <alignment horizontal="center"/>
    </xf>
    <xf numFmtId="0" fontId="23" fillId="0" borderId="13" xfId="0" applyFont="1" applyBorder="1"/>
    <xf numFmtId="0" fontId="45" fillId="0" borderId="0" xfId="0" applyFont="1" applyAlignment="1">
      <alignment horizontal="center"/>
    </xf>
    <xf numFmtId="166" fontId="23" fillId="0" borderId="0" xfId="0" applyNumberFormat="1" applyFont="1" applyAlignment="1">
      <alignment horizontal="center"/>
    </xf>
    <xf numFmtId="167" fontId="23" fillId="0" borderId="0" xfId="0" applyNumberFormat="1" applyFont="1" applyAlignment="1">
      <alignment horizontal="center"/>
    </xf>
    <xf numFmtId="0" fontId="12" fillId="0" borderId="0" xfId="34" applyFont="1" applyAlignment="1"/>
    <xf numFmtId="3" fontId="23" fillId="0" borderId="14" xfId="11" applyNumberFormat="1" applyFont="1" applyBorder="1" applyAlignment="1">
      <alignment horizontal="center"/>
    </xf>
    <xf numFmtId="0" fontId="23" fillId="0" borderId="13" xfId="11" applyFont="1" applyBorder="1" applyAlignment="1">
      <alignment horizontal="left" vertical="center" wrapText="1"/>
    </xf>
    <xf numFmtId="166" fontId="16" fillId="0" borderId="5" xfId="11" applyNumberFormat="1" applyFont="1" applyBorder="1" applyAlignment="1">
      <alignment horizontal="center"/>
    </xf>
    <xf numFmtId="166" fontId="16" fillId="0" borderId="3" xfId="11" applyNumberFormat="1" applyFont="1" applyBorder="1" applyAlignment="1">
      <alignment horizontal="center"/>
    </xf>
    <xf numFmtId="0" fontId="23" fillId="0" borderId="13" xfId="0" applyFont="1" applyBorder="1" applyAlignment="1">
      <alignment horizontal="left"/>
    </xf>
    <xf numFmtId="0" fontId="23" fillId="0" borderId="13" xfId="0" applyFont="1" applyBorder="1" applyAlignment="1">
      <alignment vertical="center"/>
    </xf>
    <xf numFmtId="9" fontId="16" fillId="0" borderId="0" xfId="11" applyNumberFormat="1" applyFont="1" applyAlignment="1">
      <alignment horizontal="center" vertical="center"/>
    </xf>
    <xf numFmtId="167" fontId="16" fillId="0" borderId="0" xfId="21" applyNumberFormat="1" applyFont="1" applyAlignment="1">
      <alignment horizontal="center"/>
    </xf>
    <xf numFmtId="0" fontId="40" fillId="0" borderId="0" xfId="9" applyFont="1" applyFill="1">
      <alignment horizontal="center"/>
    </xf>
    <xf numFmtId="166" fontId="0" fillId="0" borderId="0" xfId="1" applyNumberFormat="1" applyFont="1" applyAlignment="1">
      <alignment horizontal="center"/>
    </xf>
    <xf numFmtId="166" fontId="0" fillId="0" borderId="0" xfId="1" applyNumberFormat="1" applyFont="1" applyBorder="1" applyAlignment="1">
      <alignment horizontal="right" indent="2"/>
    </xf>
    <xf numFmtId="1" fontId="0" fillId="0" borderId="0" xfId="0" applyNumberFormat="1" applyAlignment="1">
      <alignment horizontal="right" indent="2"/>
    </xf>
    <xf numFmtId="166" fontId="16" fillId="0" borderId="6" xfId="1" applyNumberFormat="1" applyFont="1" applyBorder="1" applyAlignment="1">
      <alignment horizontal="center"/>
    </xf>
    <xf numFmtId="9" fontId="5" fillId="0" borderId="0" xfId="16" applyNumberFormat="1"/>
    <xf numFmtId="166" fontId="23" fillId="0" borderId="19" xfId="0" applyNumberFormat="1" applyFont="1" applyBorder="1" applyAlignment="1">
      <alignment horizontal="center"/>
    </xf>
    <xf numFmtId="166" fontId="18" fillId="0" borderId="0" xfId="1" applyNumberFormat="1" applyFont="1"/>
    <xf numFmtId="0" fontId="23" fillId="0" borderId="7" xfId="5" applyFont="1" applyBorder="1" applyAlignment="1">
      <alignment horizontal="center" wrapText="1"/>
    </xf>
    <xf numFmtId="0" fontId="23" fillId="0" borderId="0" xfId="5" applyFont="1" applyFill="1" applyBorder="1" applyAlignment="1">
      <alignment horizontal="center" wrapText="1"/>
    </xf>
    <xf numFmtId="0" fontId="51" fillId="0" borderId="0" xfId="5" applyFont="1">
      <alignment horizontal="center"/>
    </xf>
    <xf numFmtId="0" fontId="23" fillId="0" borderId="0" xfId="5" applyFont="1" applyBorder="1">
      <alignment horizontal="center"/>
    </xf>
    <xf numFmtId="0" fontId="69" fillId="0" borderId="0" xfId="5" applyFont="1">
      <alignment horizontal="center"/>
    </xf>
    <xf numFmtId="0" fontId="51" fillId="0" borderId="0" xfId="5" applyFont="1" applyBorder="1">
      <alignment horizontal="center"/>
    </xf>
    <xf numFmtId="0" fontId="70" fillId="0" borderId="0" xfId="5" applyFont="1" applyBorder="1" applyAlignment="1">
      <alignment horizontal="left"/>
    </xf>
    <xf numFmtId="0" fontId="71" fillId="0" borderId="0" xfId="5" applyFont="1">
      <alignment horizontal="center"/>
    </xf>
    <xf numFmtId="0" fontId="69" fillId="0" borderId="0" xfId="5" applyFont="1" applyBorder="1">
      <alignment horizontal="center"/>
    </xf>
    <xf numFmtId="0" fontId="23" fillId="0" borderId="4" xfId="5" applyFont="1" applyBorder="1">
      <alignment horizontal="center"/>
    </xf>
    <xf numFmtId="0" fontId="71" fillId="0" borderId="0" xfId="5" applyFont="1" applyBorder="1">
      <alignment horizontal="center"/>
    </xf>
    <xf numFmtId="0" fontId="23" fillId="0" borderId="0" xfId="37" applyFont="1" applyBorder="1">
      <alignment horizontal="center"/>
    </xf>
    <xf numFmtId="0" fontId="23" fillId="0" borderId="0" xfId="37" applyFont="1" applyBorder="1" applyAlignment="1">
      <alignment horizontal="center" vertical="center" wrapText="1"/>
    </xf>
    <xf numFmtId="0" fontId="72" fillId="0" borderId="0" xfId="5" applyFont="1" applyBorder="1">
      <alignment horizontal="center"/>
    </xf>
    <xf numFmtId="0" fontId="49" fillId="0" borderId="0" xfId="5" applyFont="1" applyBorder="1">
      <alignment horizontal="center"/>
    </xf>
    <xf numFmtId="0" fontId="23" fillId="0" borderId="0" xfId="5" applyFont="1" applyFill="1" applyBorder="1" applyAlignment="1">
      <alignment horizontal="left"/>
    </xf>
    <xf numFmtId="0" fontId="23" fillId="0" borderId="0" xfId="0" applyFont="1" applyAlignment="1">
      <alignment horizontal="center" wrapText="1"/>
    </xf>
    <xf numFmtId="0" fontId="23" fillId="0" borderId="0" xfId="5" applyFont="1" applyFill="1" applyBorder="1">
      <alignment horizontal="center"/>
    </xf>
    <xf numFmtId="0" fontId="74" fillId="0" borderId="0" xfId="5" applyFont="1" applyFill="1" applyBorder="1">
      <alignment horizontal="center"/>
    </xf>
    <xf numFmtId="0" fontId="23" fillId="0" borderId="4" xfId="5" applyFont="1" applyFill="1" applyBorder="1" applyAlignment="1">
      <alignment horizontal="center" wrapText="1"/>
    </xf>
    <xf numFmtId="0" fontId="16" fillId="0" borderId="4" xfId="16" applyFont="1" applyBorder="1"/>
    <xf numFmtId="0" fontId="2" fillId="0" borderId="0" xfId="16" applyFont="1"/>
    <xf numFmtId="0" fontId="23" fillId="0" borderId="0" xfId="5" applyFont="1" applyBorder="1" applyAlignment="1"/>
    <xf numFmtId="0" fontId="2" fillId="0" borderId="0" xfId="20" applyFont="1"/>
    <xf numFmtId="3" fontId="23" fillId="0" borderId="13" xfId="0" applyNumberFormat="1" applyFont="1" applyBorder="1" applyAlignment="1">
      <alignment horizontal="center"/>
    </xf>
    <xf numFmtId="3" fontId="23" fillId="0" borderId="14" xfId="0" applyNumberFormat="1" applyFont="1" applyBorder="1" applyAlignment="1">
      <alignment horizontal="center"/>
    </xf>
    <xf numFmtId="3" fontId="23" fillId="0" borderId="13" xfId="0" applyNumberFormat="1" applyFont="1" applyBorder="1" applyAlignment="1">
      <alignment horizontal="center" vertical="center"/>
    </xf>
    <xf numFmtId="166" fontId="16" fillId="0" borderId="4" xfId="1" applyNumberFormat="1" applyFont="1" applyFill="1" applyBorder="1" applyAlignment="1">
      <alignment horizontal="center"/>
    </xf>
    <xf numFmtId="166" fontId="23" fillId="0" borderId="13" xfId="1" applyNumberFormat="1" applyFont="1" applyFill="1" applyBorder="1" applyAlignment="1">
      <alignment horizontal="center" vertical="center"/>
    </xf>
    <xf numFmtId="0" fontId="23" fillId="0" borderId="0" xfId="5" applyFont="1">
      <alignment horizontal="center"/>
    </xf>
    <xf numFmtId="0" fontId="15" fillId="0" borderId="3" xfId="23" applyFont="1" applyBorder="1" applyAlignment="1">
      <alignment horizontal="center" wrapText="1"/>
    </xf>
    <xf numFmtId="0" fontId="61" fillId="0" borderId="0" xfId="23" applyFont="1" applyAlignment="1">
      <alignment horizontal="center"/>
    </xf>
    <xf numFmtId="0" fontId="62" fillId="0" borderId="0" xfId="23" applyFont="1"/>
    <xf numFmtId="0" fontId="15" fillId="0" borderId="4" xfId="23" applyFont="1" applyBorder="1" applyAlignment="1">
      <alignment horizontal="center" wrapText="1"/>
    </xf>
    <xf numFmtId="0" fontId="63" fillId="0" borderId="0" xfId="23" applyFont="1" applyAlignment="1">
      <alignment horizontal="center"/>
    </xf>
    <xf numFmtId="0" fontId="56" fillId="0" borderId="0" xfId="23" applyFont="1" applyAlignment="1">
      <alignment horizontal="center" wrapText="1"/>
    </xf>
    <xf numFmtId="0" fontId="69" fillId="0" borderId="0" xfId="5" applyFont="1" applyBorder="1" applyAlignment="1">
      <alignment horizontal="left"/>
    </xf>
    <xf numFmtId="0" fontId="51" fillId="0" borderId="0" xfId="5" applyFont="1" applyAlignment="1">
      <alignment horizontal="left"/>
    </xf>
    <xf numFmtId="0" fontId="0" fillId="0" borderId="3" xfId="0" applyBorder="1"/>
    <xf numFmtId="0" fontId="15" fillId="0" borderId="4" xfId="5" applyFont="1" applyFill="1" applyBorder="1" applyAlignment="1">
      <alignment horizontal="center" wrapText="1"/>
    </xf>
    <xf numFmtId="0" fontId="2" fillId="0" borderId="0" xfId="25" applyFont="1"/>
    <xf numFmtId="49" fontId="23" fillId="0" borderId="0" xfId="24" applyNumberFormat="1" applyFont="1" applyAlignment="1">
      <alignment horizontal="center" wrapText="1"/>
    </xf>
    <xf numFmtId="49" fontId="23" fillId="0" borderId="3" xfId="24" applyNumberFormat="1" applyFont="1" applyBorder="1" applyAlignment="1">
      <alignment horizontal="center" wrapText="1"/>
    </xf>
    <xf numFmtId="0" fontId="64" fillId="0" borderId="0" xfId="24" applyFont="1" applyAlignment="1">
      <alignment horizontal="center" wrapText="1"/>
    </xf>
    <xf numFmtId="49" fontId="23" fillId="0" borderId="3" xfId="5" applyNumberFormat="1" applyFont="1" applyBorder="1" applyAlignment="1">
      <alignment horizontal="center" wrapText="1"/>
    </xf>
    <xf numFmtId="49" fontId="23" fillId="0" borderId="0" xfId="5" applyNumberFormat="1" applyFont="1" applyBorder="1" applyAlignment="1">
      <alignment horizontal="center" wrapText="1"/>
    </xf>
    <xf numFmtId="0" fontId="12" fillId="0" borderId="0" xfId="3" applyFont="1">
      <alignment horizontal="center"/>
    </xf>
    <xf numFmtId="0" fontId="16" fillId="0" borderId="0" xfId="0" applyFont="1" applyAlignment="1">
      <alignment horizontal="left"/>
    </xf>
    <xf numFmtId="0" fontId="12" fillId="0" borderId="0" xfId="3" applyFont="1" applyBorder="1" applyAlignment="1">
      <alignment horizontal="center" wrapText="1"/>
    </xf>
    <xf numFmtId="0" fontId="16" fillId="0" borderId="0" xfId="0" applyFont="1" applyAlignment="1">
      <alignment horizontal="justify" wrapText="1"/>
    </xf>
    <xf numFmtId="0" fontId="16" fillId="0" borderId="0" xfId="0" applyFont="1" applyAlignment="1">
      <alignment horizontal="left" wrapText="1"/>
    </xf>
    <xf numFmtId="0" fontId="16" fillId="0" borderId="0" xfId="0" applyFont="1" applyAlignment="1">
      <alignment horizontal="left" vertical="top" wrapText="1"/>
    </xf>
    <xf numFmtId="0" fontId="8" fillId="0" borderId="0" xfId="2" applyFont="1">
      <alignment horizontal="center"/>
    </xf>
    <xf numFmtId="0" fontId="16" fillId="0" borderId="0" xfId="0" applyFont="1" applyAlignment="1">
      <alignment vertical="top" wrapText="1"/>
    </xf>
    <xf numFmtId="0" fontId="16" fillId="0" borderId="0" xfId="0" applyFont="1" applyAlignment="1">
      <alignment vertical="top"/>
    </xf>
    <xf numFmtId="0" fontId="16" fillId="0" borderId="0" xfId="0" applyFont="1" applyAlignment="1">
      <alignment wrapText="1"/>
    </xf>
    <xf numFmtId="0" fontId="23" fillId="0" borderId="3" xfId="5" applyFont="1" applyBorder="1">
      <alignment horizontal="center"/>
    </xf>
    <xf numFmtId="0" fontId="23" fillId="0" borderId="0" xfId="3" applyFont="1" applyBorder="1">
      <alignment horizontal="center"/>
    </xf>
    <xf numFmtId="0" fontId="23" fillId="0" borderId="0" xfId="5" applyFont="1" applyBorder="1" applyAlignment="1">
      <alignment horizontal="center" wrapText="1"/>
    </xf>
    <xf numFmtId="0" fontId="23" fillId="0" borderId="0" xfId="5" applyFont="1" applyBorder="1" applyAlignment="1">
      <alignment horizontal="left"/>
    </xf>
    <xf numFmtId="0" fontId="23" fillId="0" borderId="0" xfId="3" applyFont="1" applyBorder="1" applyAlignment="1">
      <alignment horizontal="center" wrapText="1"/>
    </xf>
    <xf numFmtId="0" fontId="44" fillId="0" borderId="18" xfId="3" applyFont="1" applyBorder="1">
      <alignment horizontal="center"/>
    </xf>
    <xf numFmtId="0" fontId="16" fillId="0" borderId="0" xfId="11" applyFont="1" applyAlignment="1">
      <alignment horizontal="left"/>
    </xf>
    <xf numFmtId="0" fontId="12" fillId="0" borderId="0" xfId="3" applyFont="1" applyFill="1" applyBorder="1" applyAlignment="1">
      <alignment horizontal="center" wrapText="1"/>
    </xf>
    <xf numFmtId="0" fontId="23" fillId="0" borderId="4" xfId="3" applyFont="1" applyBorder="1" applyAlignment="1">
      <alignment horizontal="center" wrapText="1"/>
    </xf>
    <xf numFmtId="0" fontId="23" fillId="0" borderId="0" xfId="3" applyFont="1" applyBorder="1" applyAlignment="1">
      <alignment horizontal="left" wrapText="1"/>
    </xf>
    <xf numFmtId="0" fontId="9" fillId="0" borderId="0" xfId="0" applyFont="1" applyAlignment="1">
      <alignment horizontal="center"/>
    </xf>
    <xf numFmtId="0" fontId="23" fillId="0" borderId="4" xfId="5" applyFont="1" applyBorder="1" applyAlignment="1">
      <alignment horizontal="center" wrapText="1"/>
    </xf>
    <xf numFmtId="0" fontId="23" fillId="0" borderId="20" xfId="5" applyFont="1" applyBorder="1" applyAlignment="1">
      <alignment horizontal="center" wrapText="1"/>
    </xf>
    <xf numFmtId="0" fontId="23" fillId="0" borderId="0" xfId="0" applyFont="1" applyAlignment="1">
      <alignment horizontal="center"/>
    </xf>
    <xf numFmtId="0" fontId="12" fillId="0" borderId="0" xfId="3" applyFont="1" applyBorder="1" applyAlignment="1">
      <alignment horizontal="center" vertical="top" wrapText="1"/>
    </xf>
    <xf numFmtId="0" fontId="14" fillId="0" borderId="0" xfId="23" applyFont="1" applyAlignment="1">
      <alignment horizontal="justify" vertical="top" wrapText="1"/>
    </xf>
    <xf numFmtId="0" fontId="15" fillId="0" borderId="0" xfId="23" applyFont="1" applyAlignment="1">
      <alignment horizontal="center" wrapText="1"/>
    </xf>
    <xf numFmtId="0" fontId="12" fillId="0" borderId="0" xfId="23" applyFont="1" applyAlignment="1">
      <alignment horizontal="center" wrapText="1"/>
    </xf>
    <xf numFmtId="0" fontId="14" fillId="0" borderId="0" xfId="23" applyFont="1" applyAlignment="1">
      <alignment horizontal="justify" wrapText="1"/>
    </xf>
    <xf numFmtId="0" fontId="23" fillId="0" borderId="0" xfId="5" applyFont="1" applyBorder="1" applyAlignment="1">
      <alignment horizontal="left" wrapText="1"/>
    </xf>
    <xf numFmtId="3" fontId="23" fillId="0" borderId="23" xfId="0" applyNumberFormat="1" applyFont="1" applyBorder="1" applyAlignment="1">
      <alignment horizontal="center"/>
    </xf>
    <xf numFmtId="166" fontId="23" fillId="0" borderId="2" xfId="0" applyNumberFormat="1" applyFont="1" applyBorder="1" applyAlignment="1">
      <alignment horizontal="center"/>
    </xf>
    <xf numFmtId="166" fontId="23" fillId="0" borderId="14" xfId="0" applyNumberFormat="1" applyFont="1" applyBorder="1" applyAlignment="1">
      <alignment horizontal="center"/>
    </xf>
    <xf numFmtId="0" fontId="23" fillId="0" borderId="13" xfId="0" applyFont="1" applyBorder="1" applyAlignment="1">
      <alignment horizontal="left" vertical="center"/>
    </xf>
    <xf numFmtId="0" fontId="23" fillId="0" borderId="17" xfId="0" applyFont="1" applyBorder="1"/>
    <xf numFmtId="166" fontId="23" fillId="0" borderId="6" xfId="0" applyNumberFormat="1" applyFont="1" applyBorder="1" applyAlignment="1">
      <alignment horizontal="center"/>
    </xf>
    <xf numFmtId="0" fontId="23" fillId="0" borderId="17" xfId="0" applyFont="1" applyBorder="1" applyAlignment="1">
      <alignment horizontal="left"/>
    </xf>
    <xf numFmtId="3" fontId="23" fillId="0" borderId="2" xfId="0" applyNumberFormat="1" applyFont="1" applyBorder="1" applyAlignment="1">
      <alignment horizontal="center"/>
    </xf>
    <xf numFmtId="0" fontId="23" fillId="0" borderId="19" xfId="0" applyFont="1" applyBorder="1"/>
    <xf numFmtId="166" fontId="23" fillId="0" borderId="21" xfId="0" applyNumberFormat="1" applyFont="1" applyBorder="1" applyAlignment="1">
      <alignment horizontal="center"/>
    </xf>
    <xf numFmtId="0" fontId="23" fillId="0" borderId="19" xfId="0" applyFont="1" applyBorder="1" applyAlignment="1">
      <alignment vertical="center"/>
    </xf>
    <xf numFmtId="3" fontId="23" fillId="0" borderId="0" xfId="0" applyNumberFormat="1" applyFont="1" applyAlignment="1">
      <alignment horizontal="right" indent="2"/>
    </xf>
    <xf numFmtId="166" fontId="23" fillId="0" borderId="14" xfId="1" applyNumberFormat="1" applyFont="1" applyBorder="1" applyAlignment="1">
      <alignment horizontal="center"/>
    </xf>
    <xf numFmtId="0" fontId="23" fillId="0" borderId="13" xfId="5" applyFont="1" applyFill="1" applyBorder="1" applyAlignment="1">
      <alignment horizontal="left"/>
    </xf>
    <xf numFmtId="3" fontId="23" fillId="0" borderId="14" xfId="0" applyNumberFormat="1" applyFont="1" applyBorder="1" applyAlignment="1">
      <alignment horizontal="center" vertical="center"/>
    </xf>
    <xf numFmtId="3" fontId="23" fillId="0" borderId="0" xfId="11" applyNumberFormat="1" applyFont="1" applyAlignment="1">
      <alignment horizontal="center"/>
    </xf>
    <xf numFmtId="166" fontId="23" fillId="0" borderId="13" xfId="11" applyNumberFormat="1" applyFont="1" applyBorder="1" applyAlignment="1">
      <alignment horizontal="center" vertical="center"/>
    </xf>
    <xf numFmtId="166" fontId="23" fillId="0" borderId="16" xfId="11" applyNumberFormat="1" applyFont="1" applyBorder="1" applyAlignment="1">
      <alignment horizontal="center"/>
    </xf>
    <xf numFmtId="0" fontId="23" fillId="0" borderId="19" xfId="11" applyFont="1" applyBorder="1" applyAlignment="1">
      <alignment horizontal="left" vertical="center"/>
    </xf>
    <xf numFmtId="3" fontId="23" fillId="0" borderId="19" xfId="11" applyNumberFormat="1" applyFont="1" applyBorder="1" applyAlignment="1">
      <alignment horizontal="center" vertical="center"/>
    </xf>
    <xf numFmtId="166" fontId="23" fillId="0" borderId="6" xfId="11" applyNumberFormat="1" applyFont="1" applyBorder="1" applyAlignment="1">
      <alignment horizontal="center"/>
    </xf>
    <xf numFmtId="0" fontId="23" fillId="0" borderId="0" xfId="11" applyFont="1" applyAlignment="1">
      <alignment horizontal="left" vertical="center" wrapText="1"/>
    </xf>
    <xf numFmtId="3" fontId="23" fillId="0" borderId="0" xfId="11" applyNumberFormat="1" applyFont="1" applyAlignment="1">
      <alignment horizontal="center" vertical="center"/>
    </xf>
    <xf numFmtId="3" fontId="23" fillId="0" borderId="14" xfId="11" applyNumberFormat="1" applyFont="1" applyBorder="1" applyAlignment="1">
      <alignment horizontal="center" vertical="center"/>
    </xf>
    <xf numFmtId="3" fontId="23" fillId="0" borderId="0" xfId="5" applyNumberFormat="1" applyFont="1" applyFill="1" applyBorder="1" applyAlignment="1">
      <alignment horizontal="center" wrapText="1"/>
    </xf>
    <xf numFmtId="166" fontId="23" fillId="0" borderId="4" xfId="5" applyNumberFormat="1" applyFont="1" applyFill="1" applyBorder="1" applyAlignment="1">
      <alignment horizontal="center" wrapText="1"/>
    </xf>
    <xf numFmtId="166" fontId="23" fillId="0" borderId="0" xfId="5" applyNumberFormat="1" applyFont="1" applyFill="1" applyBorder="1" applyAlignment="1">
      <alignment horizontal="center" wrapText="1"/>
    </xf>
    <xf numFmtId="0" fontId="23" fillId="0" borderId="0" xfId="11" applyFont="1" applyAlignment="1">
      <alignment wrapText="1"/>
    </xf>
    <xf numFmtId="166" fontId="23" fillId="0" borderId="4" xfId="11" applyNumberFormat="1" applyFont="1" applyBorder="1" applyAlignment="1">
      <alignment horizontal="center"/>
    </xf>
    <xf numFmtId="3" fontId="23" fillId="0" borderId="12" xfId="11" applyNumberFormat="1" applyFont="1" applyBorder="1" applyAlignment="1">
      <alignment horizontal="center"/>
    </xf>
    <xf numFmtId="3" fontId="23" fillId="0" borderId="13" xfId="11" applyNumberFormat="1" applyFont="1" applyBorder="1" applyAlignment="1">
      <alignment horizontal="center" vertical="center"/>
    </xf>
    <xf numFmtId="166" fontId="23" fillId="0" borderId="27" xfId="0" applyNumberFormat="1" applyFont="1" applyBorder="1" applyAlignment="1">
      <alignment horizontal="center" vertical="center"/>
    </xf>
    <xf numFmtId="0" fontId="23" fillId="0" borderId="17" xfId="0" applyFont="1" applyBorder="1" applyAlignment="1">
      <alignment vertical="center"/>
    </xf>
    <xf numFmtId="0" fontId="23" fillId="0" borderId="13" xfId="22" applyFont="1" applyBorder="1" applyAlignment="1">
      <alignment vertical="center"/>
    </xf>
    <xf numFmtId="166" fontId="23" fillId="0" borderId="0" xfId="11" applyNumberFormat="1" applyFont="1" applyAlignment="1">
      <alignment horizontal="center" vertical="center"/>
    </xf>
    <xf numFmtId="9" fontId="23" fillId="0" borderId="0" xfId="11" applyNumberFormat="1" applyFont="1" applyAlignment="1">
      <alignment horizontal="center" vertical="center"/>
    </xf>
    <xf numFmtId="166" fontId="23" fillId="0" borderId="13" xfId="1" applyNumberFormat="1" applyFont="1" applyBorder="1" applyAlignment="1">
      <alignment horizontal="center" vertical="center"/>
    </xf>
    <xf numFmtId="166" fontId="23" fillId="0" borderId="14" xfId="1" applyNumberFormat="1" applyFont="1" applyBorder="1" applyAlignment="1">
      <alignment horizontal="center" vertical="center"/>
    </xf>
    <xf numFmtId="166" fontId="23" fillId="0" borderId="13" xfId="21" applyNumberFormat="1" applyFont="1" applyBorder="1" applyAlignment="1">
      <alignment horizontal="center" vertical="center"/>
    </xf>
    <xf numFmtId="3" fontId="23" fillId="0" borderId="16" xfId="11" applyNumberFormat="1" applyFont="1" applyBorder="1" applyAlignment="1">
      <alignment horizontal="center" vertical="center"/>
    </xf>
    <xf numFmtId="166" fontId="23" fillId="0" borderId="13" xfId="1" applyNumberFormat="1" applyFont="1" applyFill="1" applyBorder="1" applyAlignment="1">
      <alignment horizontal="center"/>
    </xf>
    <xf numFmtId="0" fontId="23" fillId="0" borderId="13" xfId="5" applyFont="1" applyBorder="1" applyAlignment="1">
      <alignment horizontal="left" vertical="center" wrapText="1"/>
    </xf>
    <xf numFmtId="0" fontId="23" fillId="0" borderId="13" xfId="25" applyFont="1" applyBorder="1" applyAlignment="1">
      <alignment horizontal="left" vertical="center" wrapText="1"/>
    </xf>
    <xf numFmtId="3" fontId="23" fillId="0" borderId="16" xfId="25" applyNumberFormat="1" applyFont="1" applyBorder="1" applyAlignment="1">
      <alignment horizontal="center" vertical="center"/>
    </xf>
    <xf numFmtId="166" fontId="23" fillId="0" borderId="19" xfId="25" applyNumberFormat="1" applyFont="1" applyBorder="1" applyAlignment="1">
      <alignment horizontal="center" vertical="center"/>
    </xf>
    <xf numFmtId="0" fontId="23" fillId="0" borderId="7" xfId="5" applyFont="1" applyFill="1" applyBorder="1" applyAlignment="1">
      <alignment horizontal="center" wrapText="1"/>
    </xf>
    <xf numFmtId="0" fontId="23" fillId="0" borderId="19" xfId="0" applyFont="1" applyBorder="1" applyAlignment="1">
      <alignment horizontal="center"/>
    </xf>
    <xf numFmtId="0" fontId="51" fillId="0" borderId="0" xfId="5" applyFont="1" applyFill="1">
      <alignment horizontal="center"/>
    </xf>
    <xf numFmtId="0" fontId="69" fillId="0" borderId="0" xfId="5" applyFont="1" applyFill="1">
      <alignment horizontal="center"/>
    </xf>
    <xf numFmtId="3" fontId="51" fillId="0" borderId="0" xfId="5" applyNumberFormat="1" applyFont="1" applyFill="1">
      <alignment horizontal="center"/>
    </xf>
    <xf numFmtId="3" fontId="0" fillId="0" borderId="0" xfId="0" applyNumberFormat="1"/>
    <xf numFmtId="0" fontId="17" fillId="0" borderId="0" xfId="0" applyFont="1" applyAlignment="1">
      <alignment horizontal="left"/>
    </xf>
    <xf numFmtId="0" fontId="15" fillId="0" borderId="0" xfId="5" applyFont="1" applyFill="1" applyBorder="1" applyAlignment="1">
      <alignment horizontal="left"/>
    </xf>
    <xf numFmtId="0" fontId="77" fillId="0" borderId="0" xfId="5" applyFont="1" applyFill="1">
      <alignment horizontal="center"/>
    </xf>
    <xf numFmtId="0" fontId="15" fillId="0" borderId="0" xfId="5" applyFont="1" applyFill="1" applyBorder="1" applyAlignment="1">
      <alignment horizontal="center" wrapText="1"/>
    </xf>
    <xf numFmtId="0" fontId="15" fillId="0" borderId="20" xfId="5" applyFont="1" applyFill="1" applyBorder="1" applyAlignment="1">
      <alignment horizontal="center" wrapText="1"/>
    </xf>
    <xf numFmtId="0" fontId="14" fillId="0" borderId="0" xfId="0" applyFont="1" applyAlignment="1">
      <alignment horizontal="left" vertical="center" wrapText="1"/>
    </xf>
    <xf numFmtId="0" fontId="17" fillId="0" borderId="0" xfId="0" applyFont="1" applyAlignment="1">
      <alignment vertical="center"/>
    </xf>
    <xf numFmtId="0" fontId="14" fillId="0" borderId="0" xfId="0" applyFont="1"/>
    <xf numFmtId="0" fontId="58" fillId="0" borderId="0" xfId="0" applyFont="1"/>
    <xf numFmtId="0" fontId="79" fillId="0" borderId="0" xfId="0" applyFont="1"/>
    <xf numFmtId="0" fontId="76" fillId="0" borderId="0" xfId="3" applyFont="1" applyFill="1" applyBorder="1">
      <alignment horizontal="center"/>
    </xf>
    <xf numFmtId="0" fontId="15" fillId="0" borderId="0" xfId="0" applyFont="1" applyAlignment="1">
      <alignment horizontal="center" wrapText="1"/>
    </xf>
    <xf numFmtId="0" fontId="15" fillId="0" borderId="0" xfId="0" applyFont="1" applyAlignment="1">
      <alignment horizontal="center"/>
    </xf>
    <xf numFmtId="0" fontId="15" fillId="0" borderId="4" xfId="0" applyFont="1" applyBorder="1" applyAlignment="1">
      <alignment horizontal="center" wrapText="1"/>
    </xf>
    <xf numFmtId="0" fontId="14" fillId="0" borderId="0" xfId="0" applyFont="1" applyAlignment="1">
      <alignment vertical="center"/>
    </xf>
    <xf numFmtId="0" fontId="15" fillId="0" borderId="13" xfId="5" applyFont="1" applyFill="1" applyBorder="1" applyAlignment="1">
      <alignment horizontal="left"/>
    </xf>
    <xf numFmtId="0" fontId="61" fillId="0" borderId="0" xfId="0" applyFont="1" applyAlignment="1">
      <alignment vertical="center"/>
    </xf>
    <xf numFmtId="0" fontId="14" fillId="0" borderId="0" xfId="0" applyFont="1" applyAlignment="1">
      <alignment horizontal="left" wrapText="1"/>
    </xf>
    <xf numFmtId="0" fontId="14" fillId="0" borderId="0" xfId="0" applyFont="1" applyAlignment="1">
      <alignment horizontal="justify" wrapText="1"/>
    </xf>
    <xf numFmtId="0" fontId="58" fillId="0" borderId="0" xfId="0" applyFont="1" applyAlignment="1">
      <alignment horizontal="center"/>
    </xf>
    <xf numFmtId="0" fontId="17" fillId="0" borderId="0" xfId="0" applyFont="1" applyAlignment="1">
      <alignment horizontal="center"/>
    </xf>
    <xf numFmtId="3" fontId="23" fillId="0" borderId="3" xfId="11" applyNumberFormat="1" applyFont="1" applyBorder="1" applyAlignment="1">
      <alignment horizontal="center"/>
    </xf>
    <xf numFmtId="166" fontId="16" fillId="0" borderId="5" xfId="1" applyNumberFormat="1" applyFont="1" applyBorder="1" applyAlignment="1">
      <alignment horizontal="center"/>
    </xf>
    <xf numFmtId="166" fontId="23" fillId="0" borderId="14" xfId="17" applyNumberFormat="1" applyFont="1" applyBorder="1" applyAlignment="1">
      <alignment horizontal="center" vertical="top"/>
    </xf>
    <xf numFmtId="166" fontId="23" fillId="0" borderId="13" xfId="17" applyNumberFormat="1" applyFont="1" applyBorder="1" applyAlignment="1">
      <alignment horizontal="center" vertical="top"/>
    </xf>
    <xf numFmtId="0" fontId="5" fillId="0" borderId="0" xfId="16" applyAlignment="1">
      <alignment vertical="top"/>
    </xf>
    <xf numFmtId="0" fontId="69" fillId="0" borderId="0" xfId="5" applyFont="1" applyFill="1" applyBorder="1">
      <alignment horizontal="center"/>
    </xf>
    <xf numFmtId="9" fontId="16" fillId="0" borderId="0" xfId="0" applyNumberFormat="1" applyFont="1" applyAlignment="1">
      <alignment horizontal="center" vertical="center"/>
    </xf>
    <xf numFmtId="9" fontId="23" fillId="0" borderId="0" xfId="0" applyNumberFormat="1" applyFont="1" applyAlignment="1">
      <alignment horizontal="center" vertical="center"/>
    </xf>
    <xf numFmtId="166" fontId="16" fillId="0" borderId="6" xfId="1" applyNumberFormat="1" applyFont="1" applyFill="1" applyBorder="1" applyAlignment="1">
      <alignment horizontal="center"/>
    </xf>
    <xf numFmtId="166" fontId="16" fillId="0" borderId="3" xfId="0" applyNumberFormat="1" applyFont="1" applyBorder="1" applyAlignment="1">
      <alignment horizontal="center"/>
    </xf>
    <xf numFmtId="0" fontId="41" fillId="0" borderId="0" xfId="3" applyFont="1" applyFill="1">
      <alignment horizontal="center"/>
    </xf>
    <xf numFmtId="166" fontId="29" fillId="0" borderId="0" xfId="0" applyNumberFormat="1" applyFont="1"/>
    <xf numFmtId="166" fontId="16" fillId="0" borderId="20" xfId="1" applyNumberFormat="1" applyFont="1" applyBorder="1" applyAlignment="1">
      <alignment horizontal="center"/>
    </xf>
    <xf numFmtId="166" fontId="16" fillId="0" borderId="0" xfId="1" applyNumberFormat="1" applyFont="1" applyFill="1" applyAlignment="1">
      <alignment horizontal="center"/>
    </xf>
    <xf numFmtId="166" fontId="16" fillId="0" borderId="0" xfId="1" applyNumberFormat="1" applyFont="1" applyFill="1" applyBorder="1" applyAlignment="1">
      <alignment horizontal="center" vertical="center"/>
    </xf>
    <xf numFmtId="166" fontId="16" fillId="0" borderId="19" xfId="1" applyNumberFormat="1" applyFont="1" applyFill="1" applyBorder="1" applyAlignment="1">
      <alignment horizontal="center" vertical="center"/>
    </xf>
    <xf numFmtId="3" fontId="16" fillId="0" borderId="0" xfId="0" applyNumberFormat="1" applyFont="1"/>
    <xf numFmtId="3" fontId="15" fillId="0" borderId="0" xfId="0" applyNumberFormat="1" applyFont="1" applyAlignment="1">
      <alignment horizontal="center"/>
    </xf>
    <xf numFmtId="3" fontId="14" fillId="0" borderId="0" xfId="0" applyNumberFormat="1" applyFont="1" applyAlignment="1">
      <alignment horizontal="center"/>
    </xf>
    <xf numFmtId="0" fontId="14" fillId="0" borderId="0" xfId="0" applyFont="1" applyAlignment="1">
      <alignment horizontal="left"/>
    </xf>
    <xf numFmtId="3" fontId="14" fillId="0" borderId="20" xfId="0" applyNumberFormat="1" applyFont="1" applyBorder="1" applyAlignment="1">
      <alignment horizontal="center"/>
    </xf>
    <xf numFmtId="3" fontId="14" fillId="0" borderId="4" xfId="0" applyNumberFormat="1" applyFont="1" applyBorder="1" applyAlignment="1">
      <alignment horizontal="center"/>
    </xf>
    <xf numFmtId="166" fontId="14" fillId="0" borderId="0" xfId="0" applyNumberFormat="1" applyFont="1" applyAlignment="1">
      <alignment horizontal="center"/>
    </xf>
    <xf numFmtId="0" fontId="14" fillId="0" borderId="19" xfId="0" applyFont="1" applyBorder="1" applyAlignment="1">
      <alignment horizontal="left"/>
    </xf>
    <xf numFmtId="3" fontId="14" fillId="0" borderId="19" xfId="0" applyNumberFormat="1" applyFont="1" applyBorder="1" applyAlignment="1">
      <alignment horizontal="center"/>
    </xf>
    <xf numFmtId="3" fontId="14" fillId="0" borderId="21" xfId="0" applyNumberFormat="1" applyFont="1" applyBorder="1" applyAlignment="1">
      <alignment horizontal="center"/>
    </xf>
    <xf numFmtId="166" fontId="14" fillId="0" borderId="19" xfId="0" applyNumberFormat="1" applyFont="1" applyBorder="1" applyAlignment="1">
      <alignment horizontal="center"/>
    </xf>
    <xf numFmtId="0" fontId="15" fillId="0" borderId="0" xfId="0" applyFont="1" applyAlignment="1">
      <alignment horizontal="left"/>
    </xf>
    <xf numFmtId="0" fontId="15" fillId="0" borderId="0" xfId="0" applyFont="1" applyAlignment="1">
      <alignment vertical="center"/>
    </xf>
    <xf numFmtId="166" fontId="29" fillId="0" borderId="0" xfId="1" applyNumberFormat="1" applyFont="1"/>
    <xf numFmtId="166" fontId="16" fillId="0" borderId="0" xfId="1" applyNumberFormat="1" applyFont="1"/>
    <xf numFmtId="0" fontId="15" fillId="0" borderId="0" xfId="5" applyFont="1" applyBorder="1" applyAlignment="1">
      <alignment horizontal="left"/>
    </xf>
    <xf numFmtId="3" fontId="15" fillId="0" borderId="0" xfId="11" applyNumberFormat="1" applyFont="1" applyAlignment="1">
      <alignment horizontal="center" wrapText="1"/>
    </xf>
    <xf numFmtId="0" fontId="14" fillId="0" borderId="0" xfId="11" applyFont="1" applyAlignment="1">
      <alignment horizontal="left"/>
    </xf>
    <xf numFmtId="3" fontId="14" fillId="0" borderId="0" xfId="11" applyNumberFormat="1" applyFont="1" applyAlignment="1">
      <alignment horizontal="center"/>
    </xf>
    <xf numFmtId="0" fontId="14" fillId="0" borderId="19" xfId="11" applyFont="1" applyBorder="1" applyAlignment="1">
      <alignment horizontal="left"/>
    </xf>
    <xf numFmtId="3" fontId="14" fillId="0" borderId="19" xfId="11" applyNumberFormat="1" applyFont="1" applyBorder="1" applyAlignment="1">
      <alignment horizontal="center"/>
    </xf>
    <xf numFmtId="0" fontId="15" fillId="0" borderId="0" xfId="11" applyFont="1" applyAlignment="1">
      <alignment horizontal="left"/>
    </xf>
    <xf numFmtId="3" fontId="15" fillId="0" borderId="19" xfId="11" applyNumberFormat="1" applyFont="1" applyBorder="1" applyAlignment="1">
      <alignment horizontal="center"/>
    </xf>
    <xf numFmtId="0" fontId="52" fillId="0" borderId="0" xfId="0" applyFont="1" applyAlignment="1">
      <alignment wrapText="1"/>
    </xf>
    <xf numFmtId="0" fontId="67" fillId="0" borderId="0" xfId="5" applyFont="1" applyFill="1" applyBorder="1" applyAlignment="1">
      <alignment horizontal="center" wrapText="1"/>
    </xf>
    <xf numFmtId="0" fontId="84" fillId="0" borderId="0" xfId="6" applyFont="1"/>
    <xf numFmtId="0" fontId="85" fillId="0" borderId="0" xfId="6" applyFont="1"/>
    <xf numFmtId="0" fontId="14" fillId="0" borderId="0" xfId="13" applyFont="1"/>
    <xf numFmtId="3" fontId="14" fillId="0" borderId="0" xfId="13" applyNumberFormat="1" applyFont="1" applyAlignment="1">
      <alignment horizontal="center" vertical="center"/>
    </xf>
    <xf numFmtId="0" fontId="15" fillId="0" borderId="13" xfId="13" applyFont="1" applyBorder="1"/>
    <xf numFmtId="3" fontId="15" fillId="0" borderId="13" xfId="13" applyNumberFormat="1" applyFont="1" applyBorder="1" applyAlignment="1">
      <alignment horizontal="center" vertical="center"/>
    </xf>
    <xf numFmtId="0" fontId="15" fillId="0" borderId="13" xfId="13" applyFont="1" applyBorder="1" applyAlignment="1">
      <alignment horizontal="left" wrapText="1"/>
    </xf>
    <xf numFmtId="0" fontId="17" fillId="0" borderId="0" xfId="13" applyFont="1"/>
    <xf numFmtId="3" fontId="17" fillId="0" borderId="0" xfId="13" applyNumberFormat="1" applyFont="1" applyAlignment="1">
      <alignment horizontal="center" vertical="center"/>
    </xf>
    <xf numFmtId="3" fontId="17" fillId="0" borderId="0" xfId="6" applyNumberFormat="1" applyFont="1"/>
    <xf numFmtId="0" fontId="15" fillId="0" borderId="0" xfId="5" applyFont="1" applyFill="1" applyBorder="1">
      <alignment horizontal="center"/>
    </xf>
    <xf numFmtId="0" fontId="39" fillId="0" borderId="0" xfId="9" applyFont="1" applyFill="1" applyAlignment="1"/>
    <xf numFmtId="0" fontId="87" fillId="0" borderId="0" xfId="3" applyFont="1" applyFill="1" applyBorder="1">
      <alignment horizontal="center"/>
    </xf>
    <xf numFmtId="0" fontId="14" fillId="0" borderId="19" xfId="0" applyFont="1" applyBorder="1"/>
    <xf numFmtId="0" fontId="44" fillId="0" borderId="0" xfId="3" applyFont="1" applyFill="1" applyAlignment="1"/>
    <xf numFmtId="0" fontId="70" fillId="0" borderId="0" xfId="5" applyFont="1" applyFill="1" applyBorder="1" applyAlignment="1">
      <alignment horizontal="left"/>
    </xf>
    <xf numFmtId="0" fontId="71" fillId="0" borderId="0" xfId="5" applyFont="1" applyFill="1" applyBorder="1">
      <alignment horizontal="center"/>
    </xf>
    <xf numFmtId="0" fontId="71" fillId="0" borderId="0" xfId="5" applyFont="1" applyFill="1">
      <alignment horizontal="center"/>
    </xf>
    <xf numFmtId="0" fontId="51" fillId="0" borderId="0" xfId="5" applyFont="1" applyFill="1" applyBorder="1">
      <alignment horizontal="center"/>
    </xf>
    <xf numFmtId="0" fontId="23" fillId="0" borderId="19" xfId="0" applyFont="1" applyBorder="1" applyAlignment="1">
      <alignment horizontal="left"/>
    </xf>
    <xf numFmtId="0" fontId="15" fillId="0" borderId="0" xfId="5" applyFont="1" applyBorder="1">
      <alignment horizontal="center"/>
    </xf>
    <xf numFmtId="0" fontId="23" fillId="0" borderId="0" xfId="3" applyFont="1" applyFill="1" applyBorder="1" applyAlignment="1">
      <alignment horizontal="center" wrapText="1"/>
    </xf>
    <xf numFmtId="166" fontId="29" fillId="0" borderId="0" xfId="1" applyNumberFormat="1" applyFont="1" applyFill="1" applyAlignment="1"/>
    <xf numFmtId="166" fontId="16" fillId="0" borderId="19" xfId="11" applyNumberFormat="1" applyFont="1" applyBorder="1" applyAlignment="1">
      <alignment horizontal="center"/>
    </xf>
    <xf numFmtId="0" fontId="29" fillId="0" borderId="0" xfId="11" applyFont="1" applyAlignment="1">
      <alignment wrapText="1"/>
    </xf>
    <xf numFmtId="0" fontId="6" fillId="0" borderId="0" xfId="11" applyAlignment="1">
      <alignment horizontal="left"/>
    </xf>
    <xf numFmtId="3" fontId="14" fillId="0" borderId="4" xfId="11" applyNumberFormat="1" applyFont="1" applyBorder="1" applyAlignment="1">
      <alignment horizontal="center"/>
    </xf>
    <xf numFmtId="3" fontId="14" fillId="0" borderId="6" xfId="11" applyNumberFormat="1" applyFont="1" applyBorder="1" applyAlignment="1">
      <alignment horizontal="center"/>
    </xf>
    <xf numFmtId="0" fontId="83" fillId="0" borderId="0" xfId="8" applyFont="1" applyFill="1">
      <alignment horizontal="center"/>
    </xf>
    <xf numFmtId="0" fontId="79" fillId="0" borderId="0" xfId="11" applyFont="1"/>
    <xf numFmtId="0" fontId="17" fillId="0" borderId="0" xfId="11" applyFont="1"/>
    <xf numFmtId="0" fontId="90" fillId="0" borderId="0" xfId="3" applyFont="1" applyFill="1" applyBorder="1" applyAlignment="1"/>
    <xf numFmtId="0" fontId="91" fillId="0" borderId="0" xfId="3" applyFont="1" applyFill="1" applyBorder="1">
      <alignment horizontal="center"/>
    </xf>
    <xf numFmtId="0" fontId="91" fillId="0" borderId="4" xfId="3" applyFont="1" applyFill="1" applyBorder="1">
      <alignment horizontal="center"/>
    </xf>
    <xf numFmtId="0" fontId="92" fillId="0" borderId="0" xfId="3" applyFont="1" applyFill="1" applyBorder="1" applyAlignment="1"/>
    <xf numFmtId="0" fontId="15" fillId="0" borderId="0" xfId="5" applyFont="1" applyFill="1" applyBorder="1" applyAlignment="1">
      <alignment horizontal="left" wrapText="1"/>
    </xf>
    <xf numFmtId="0" fontId="14" fillId="0" borderId="0" xfId="19" applyFont="1"/>
    <xf numFmtId="0" fontId="14" fillId="0" borderId="0" xfId="5" applyFont="1" applyFill="1" applyBorder="1">
      <alignment horizontal="center"/>
    </xf>
    <xf numFmtId="0" fontId="93" fillId="0" borderId="0" xfId="5" applyFont="1" applyFill="1">
      <alignment horizontal="center"/>
    </xf>
    <xf numFmtId="0" fontId="14" fillId="0" borderId="0" xfId="11" applyFont="1"/>
    <xf numFmtId="0" fontId="14" fillId="0" borderId="19" xfId="19" applyFont="1" applyBorder="1"/>
    <xf numFmtId="0" fontId="15" fillId="0" borderId="13" xfId="19" applyFont="1" applyBorder="1"/>
    <xf numFmtId="0" fontId="15" fillId="0" borderId="0" xfId="11" applyFont="1"/>
    <xf numFmtId="0" fontId="61" fillId="0" borderId="0" xfId="11" applyFont="1"/>
    <xf numFmtId="0" fontId="14" fillId="0" borderId="0" xfId="11" applyFont="1" applyAlignment="1">
      <alignment horizontal="left" vertical="top" wrapText="1"/>
    </xf>
    <xf numFmtId="0" fontId="14" fillId="0" borderId="0" xfId="11" applyFont="1" applyAlignment="1">
      <alignment vertical="top" wrapText="1"/>
    </xf>
    <xf numFmtId="0" fontId="85" fillId="0" borderId="0" xfId="11" applyFont="1"/>
    <xf numFmtId="0" fontId="85" fillId="0" borderId="0" xfId="11" applyFont="1" applyAlignment="1">
      <alignment horizontal="center"/>
    </xf>
    <xf numFmtId="0" fontId="58" fillId="0" borderId="0" xfId="11" applyFont="1"/>
    <xf numFmtId="0" fontId="58" fillId="0" borderId="0" xfId="11" applyFont="1" applyAlignment="1">
      <alignment horizontal="center"/>
    </xf>
    <xf numFmtId="0" fontId="17" fillId="0" borderId="0" xfId="11" applyFont="1" applyAlignment="1">
      <alignment horizontal="center"/>
    </xf>
    <xf numFmtId="0" fontId="15" fillId="0" borderId="0" xfId="3" applyFont="1" applyBorder="1" applyAlignment="1">
      <alignment horizontal="left"/>
    </xf>
    <xf numFmtId="166" fontId="14" fillId="0" borderId="7" xfId="0" applyNumberFormat="1" applyFont="1" applyBorder="1" applyAlignment="1">
      <alignment horizontal="center"/>
    </xf>
    <xf numFmtId="3" fontId="14" fillId="0" borderId="6" xfId="0" applyNumberFormat="1" applyFont="1" applyBorder="1" applyAlignment="1">
      <alignment horizontal="center"/>
    </xf>
    <xf numFmtId="166" fontId="14" fillId="0" borderId="25" xfId="0" applyNumberFormat="1" applyFont="1" applyBorder="1" applyAlignment="1">
      <alignment horizontal="center"/>
    </xf>
    <xf numFmtId="0" fontId="15" fillId="0" borderId="13" xfId="0" applyFont="1" applyBorder="1" applyAlignment="1">
      <alignment horizontal="left"/>
    </xf>
    <xf numFmtId="3" fontId="15" fillId="0" borderId="14" xfId="0" applyNumberFormat="1" applyFont="1" applyBorder="1" applyAlignment="1">
      <alignment horizontal="center"/>
    </xf>
    <xf numFmtId="166" fontId="15" fillId="0" borderId="25" xfId="0" applyNumberFormat="1" applyFont="1" applyBorder="1" applyAlignment="1">
      <alignment horizontal="center"/>
    </xf>
    <xf numFmtId="166" fontId="15" fillId="0" borderId="13" xfId="0" applyNumberFormat="1" applyFont="1" applyBorder="1" applyAlignment="1">
      <alignment horizontal="center"/>
    </xf>
    <xf numFmtId="0" fontId="14" fillId="0" borderId="0" xfId="0" applyFont="1" applyAlignment="1">
      <alignment horizontal="center" wrapText="1"/>
    </xf>
    <xf numFmtId="0" fontId="51" fillId="0" borderId="18" xfId="0" applyFont="1" applyBorder="1" applyAlignment="1">
      <alignment horizontal="center" wrapText="1"/>
    </xf>
    <xf numFmtId="0" fontId="77" fillId="0" borderId="18" xfId="5" applyFont="1" applyBorder="1" applyAlignment="1">
      <alignment horizontal="center" wrapText="1"/>
    </xf>
    <xf numFmtId="166" fontId="0" fillId="0" borderId="0" xfId="1" applyNumberFormat="1" applyFont="1" applyBorder="1" applyAlignment="1">
      <alignment vertical="center"/>
    </xf>
    <xf numFmtId="166" fontId="14" fillId="0" borderId="4" xfId="11" applyNumberFormat="1" applyFont="1" applyBorder="1" applyAlignment="1">
      <alignment horizontal="center"/>
    </xf>
    <xf numFmtId="0" fontId="15" fillId="0" borderId="13" xfId="17" applyFont="1" applyBorder="1" applyAlignment="1">
      <alignment horizontal="left" vertical="top" wrapText="1"/>
    </xf>
    <xf numFmtId="0" fontId="15" fillId="0" borderId="0" xfId="3" applyFont="1" applyBorder="1" applyAlignment="1">
      <alignment horizontal="left" wrapText="1"/>
    </xf>
    <xf numFmtId="0" fontId="15" fillId="0" borderId="4" xfId="3" applyFont="1" applyBorder="1" applyAlignment="1">
      <alignment horizontal="center" wrapText="1"/>
    </xf>
    <xf numFmtId="0" fontId="15" fillId="0" borderId="0" xfId="5" applyFont="1" applyBorder="1" applyAlignment="1">
      <alignment horizontal="center" wrapText="1"/>
    </xf>
    <xf numFmtId="0" fontId="15" fillId="0" borderId="20" xfId="5" applyFont="1" applyBorder="1" applyAlignment="1">
      <alignment horizontal="center" wrapText="1"/>
    </xf>
    <xf numFmtId="0" fontId="14" fillId="0" borderId="0" xfId="19" applyFont="1" applyAlignment="1">
      <alignment horizontal="left"/>
    </xf>
    <xf numFmtId="166" fontId="14" fillId="0" borderId="20" xfId="19" applyNumberFormat="1" applyFont="1" applyBorder="1" applyAlignment="1">
      <alignment horizontal="center"/>
    </xf>
    <xf numFmtId="0" fontId="14" fillId="0" borderId="19" xfId="19" applyFont="1" applyBorder="1" applyAlignment="1">
      <alignment horizontal="left"/>
    </xf>
    <xf numFmtId="166" fontId="14" fillId="0" borderId="21" xfId="19" applyNumberFormat="1" applyFont="1" applyBorder="1" applyAlignment="1">
      <alignment horizontal="center"/>
    </xf>
    <xf numFmtId="0" fontId="15" fillId="0" borderId="13" xfId="19" applyFont="1" applyBorder="1" applyAlignment="1">
      <alignment horizontal="left" vertical="center"/>
    </xf>
    <xf numFmtId="3" fontId="15" fillId="0" borderId="14" xfId="11" applyNumberFormat="1" applyFont="1" applyBorder="1" applyAlignment="1">
      <alignment horizontal="center"/>
    </xf>
    <xf numFmtId="3" fontId="15" fillId="0" borderId="13" xfId="11" applyNumberFormat="1" applyFont="1" applyBorder="1" applyAlignment="1">
      <alignment horizontal="center" vertical="center"/>
    </xf>
    <xf numFmtId="166" fontId="15" fillId="0" borderId="22" xfId="19" applyNumberFormat="1" applyFont="1" applyBorder="1" applyAlignment="1">
      <alignment horizontal="center" vertical="center"/>
    </xf>
    <xf numFmtId="0" fontId="63" fillId="0" borderId="0" xfId="0" applyFont="1"/>
    <xf numFmtId="0" fontId="61" fillId="0" borderId="0" xfId="0" applyFont="1"/>
    <xf numFmtId="0" fontId="94" fillId="0" borderId="0" xfId="20" applyFont="1"/>
    <xf numFmtId="166" fontId="14" fillId="0" borderId="0" xfId="21" applyNumberFormat="1" applyFont="1" applyAlignment="1">
      <alignment horizontal="center" vertical="center"/>
    </xf>
    <xf numFmtId="166" fontId="14" fillId="0" borderId="20" xfId="0" applyNumberFormat="1" applyFont="1" applyBorder="1" applyAlignment="1">
      <alignment horizontal="center"/>
    </xf>
    <xf numFmtId="3" fontId="14" fillId="0" borderId="31" xfId="0" applyNumberFormat="1" applyFont="1" applyBorder="1" applyAlignment="1">
      <alignment horizontal="center"/>
    </xf>
    <xf numFmtId="166" fontId="14" fillId="0" borderId="21" xfId="0" applyNumberFormat="1" applyFont="1" applyBorder="1" applyAlignment="1">
      <alignment horizontal="center"/>
    </xf>
    <xf numFmtId="166" fontId="0" fillId="0" borderId="0" xfId="1" applyNumberFormat="1" applyFont="1" applyBorder="1" applyAlignment="1">
      <alignment horizontal="center"/>
    </xf>
    <xf numFmtId="0" fontId="25" fillId="0" borderId="0" xfId="0" applyFont="1"/>
    <xf numFmtId="0" fontId="16" fillId="0" borderId="0" xfId="13" applyFont="1"/>
    <xf numFmtId="0" fontId="18" fillId="0" borderId="0" xfId="0" applyFont="1" applyAlignment="1">
      <alignment vertical="center"/>
    </xf>
    <xf numFmtId="166" fontId="18" fillId="0" borderId="0" xfId="1" applyNumberFormat="1" applyFont="1" applyAlignment="1">
      <alignment vertical="center"/>
    </xf>
    <xf numFmtId="0" fontId="16" fillId="0" borderId="0" xfId="0" applyFont="1" applyAlignment="1">
      <alignment horizontal="center" vertical="center"/>
    </xf>
    <xf numFmtId="0" fontId="0" fillId="0" borderId="0" xfId="0" applyAlignment="1">
      <alignment horizontal="center" vertical="center"/>
    </xf>
    <xf numFmtId="0" fontId="0" fillId="0" borderId="19" xfId="0" applyBorder="1"/>
    <xf numFmtId="0" fontId="0" fillId="0" borderId="19" xfId="0" applyBorder="1" applyAlignment="1">
      <alignment horizontal="center" vertical="center"/>
    </xf>
    <xf numFmtId="3" fontId="17" fillId="0" borderId="0" xfId="0" applyNumberFormat="1" applyFont="1"/>
    <xf numFmtId="0" fontId="23" fillId="0" borderId="4" xfId="5" applyFont="1" applyFill="1" applyBorder="1">
      <alignment horizontal="center"/>
    </xf>
    <xf numFmtId="0" fontId="15" fillId="0" borderId="4" xfId="5" applyFont="1" applyFill="1" applyBorder="1">
      <alignment horizontal="center"/>
    </xf>
    <xf numFmtId="0" fontId="14" fillId="0" borderId="0" xfId="0" applyFont="1" applyAlignment="1">
      <alignment vertical="top"/>
    </xf>
    <xf numFmtId="0" fontId="15" fillId="0" borderId="4" xfId="5" applyFont="1" applyBorder="1">
      <alignment horizontal="center"/>
    </xf>
    <xf numFmtId="0" fontId="16" fillId="0" borderId="19" xfId="0" applyFont="1" applyBorder="1" applyAlignment="1">
      <alignment horizontal="left" wrapText="1"/>
    </xf>
    <xf numFmtId="3" fontId="23" fillId="0" borderId="7" xfId="0" applyNumberFormat="1" applyFont="1" applyBorder="1" applyAlignment="1">
      <alignment horizontal="center"/>
    </xf>
    <xf numFmtId="166" fontId="23" fillId="0" borderId="7" xfId="0" applyNumberFormat="1" applyFont="1" applyBorder="1" applyAlignment="1">
      <alignment horizontal="center"/>
    </xf>
    <xf numFmtId="166" fontId="16" fillId="0" borderId="7" xfId="0" applyNumberFormat="1" applyFont="1" applyBorder="1" applyAlignment="1">
      <alignment horizontal="center"/>
    </xf>
    <xf numFmtId="168" fontId="16" fillId="0" borderId="10" xfId="0" applyNumberFormat="1" applyFont="1" applyBorder="1" applyAlignment="1">
      <alignment horizontal="center"/>
    </xf>
    <xf numFmtId="166" fontId="16" fillId="0" borderId="11" xfId="0" applyNumberFormat="1" applyFont="1" applyBorder="1" applyAlignment="1">
      <alignment horizontal="center"/>
    </xf>
    <xf numFmtId="3" fontId="14" fillId="0" borderId="12" xfId="0" applyNumberFormat="1" applyFont="1" applyBorder="1" applyAlignment="1">
      <alignment horizontal="center"/>
    </xf>
    <xf numFmtId="3" fontId="23" fillId="0" borderId="15" xfId="0" applyNumberFormat="1" applyFont="1" applyBorder="1" applyAlignment="1">
      <alignment horizontal="center"/>
    </xf>
    <xf numFmtId="3" fontId="15" fillId="0" borderId="16" xfId="0" applyNumberFormat="1" applyFont="1" applyBorder="1" applyAlignment="1">
      <alignment horizontal="center"/>
    </xf>
    <xf numFmtId="3" fontId="16" fillId="0" borderId="15" xfId="0" applyNumberFormat="1" applyFont="1" applyBorder="1" applyAlignment="1">
      <alignment horizontal="center"/>
    </xf>
    <xf numFmtId="166" fontId="16" fillId="0" borderId="15" xfId="0" applyNumberFormat="1" applyFont="1" applyBorder="1" applyAlignment="1">
      <alignment horizontal="center"/>
    </xf>
    <xf numFmtId="3" fontId="68" fillId="0" borderId="1" xfId="0" applyNumberFormat="1" applyFont="1" applyBorder="1" applyAlignment="1">
      <alignment horizontal="center"/>
    </xf>
    <xf numFmtId="3" fontId="16" fillId="0" borderId="7" xfId="0" applyNumberFormat="1" applyFont="1" applyBorder="1" applyAlignment="1">
      <alignment horizontal="center"/>
    </xf>
    <xf numFmtId="166" fontId="16" fillId="0" borderId="5" xfId="0" applyNumberFormat="1" applyFont="1" applyBorder="1" applyAlignment="1">
      <alignment horizontal="center"/>
    </xf>
    <xf numFmtId="0" fontId="23" fillId="0" borderId="13" xfId="0" applyFont="1" applyBorder="1" applyAlignment="1">
      <alignment horizontal="left" wrapText="1"/>
    </xf>
    <xf numFmtId="3" fontId="15" fillId="0" borderId="22" xfId="0" applyNumberFormat="1" applyFont="1" applyBorder="1" applyAlignment="1">
      <alignment horizontal="center"/>
    </xf>
    <xf numFmtId="0" fontId="23" fillId="0" borderId="13" xfId="5" applyFont="1" applyBorder="1" applyAlignment="1">
      <alignment horizontal="left"/>
    </xf>
    <xf numFmtId="0" fontId="23" fillId="0" borderId="17" xfId="5" applyFont="1" applyBorder="1" applyAlignment="1">
      <alignment horizontal="left"/>
    </xf>
    <xf numFmtId="0" fontId="23" fillId="0" borderId="0" xfId="0" applyFont="1" applyAlignment="1">
      <alignment horizontal="left" wrapText="1"/>
    </xf>
    <xf numFmtId="0" fontId="15" fillId="0" borderId="3" xfId="5" applyFont="1" applyFill="1" applyBorder="1">
      <alignment horizontal="center"/>
    </xf>
    <xf numFmtId="3" fontId="14" fillId="0" borderId="3" xfId="0" applyNumberFormat="1" applyFont="1" applyBorder="1" applyAlignment="1">
      <alignment horizontal="center"/>
    </xf>
    <xf numFmtId="3" fontId="88" fillId="0" borderId="4" xfId="0" applyNumberFormat="1" applyFont="1" applyBorder="1" applyAlignment="1">
      <alignment horizontal="center"/>
    </xf>
    <xf numFmtId="3" fontId="14" fillId="0" borderId="5" xfId="0" applyNumberFormat="1" applyFont="1" applyBorder="1" applyAlignment="1">
      <alignment horizontal="center"/>
    </xf>
    <xf numFmtId="0" fontId="15" fillId="0" borderId="0" xfId="3" applyFont="1" applyBorder="1">
      <alignment horizontal="center"/>
    </xf>
    <xf numFmtId="0" fontId="15" fillId="0" borderId="7" xfId="3" applyFont="1" applyBorder="1">
      <alignment horizontal="center"/>
    </xf>
    <xf numFmtId="0" fontId="15" fillId="0" borderId="7" xfId="5" applyFont="1" applyBorder="1">
      <alignment horizontal="center"/>
    </xf>
    <xf numFmtId="0" fontId="23" fillId="0" borderId="20" xfId="5" applyFont="1" applyBorder="1">
      <alignment horizontal="center"/>
    </xf>
    <xf numFmtId="166" fontId="23" fillId="0" borderId="22" xfId="0" applyNumberFormat="1" applyFont="1" applyBorder="1" applyAlignment="1">
      <alignment horizontal="center"/>
    </xf>
    <xf numFmtId="0" fontId="77" fillId="0" borderId="18" xfId="0" applyFont="1" applyBorder="1" applyAlignment="1">
      <alignment horizontal="center" wrapText="1"/>
    </xf>
    <xf numFmtId="0" fontId="77" fillId="0" borderId="18" xfId="0" applyFont="1" applyBorder="1" applyAlignment="1">
      <alignment horizontal="center"/>
    </xf>
    <xf numFmtId="3" fontId="47" fillId="0" borderId="4" xfId="0" applyNumberFormat="1" applyFont="1" applyBorder="1" applyAlignment="1">
      <alignment horizontal="center"/>
    </xf>
    <xf numFmtId="3" fontId="47" fillId="0" borderId="0" xfId="0" applyNumberFormat="1" applyFont="1" applyAlignment="1">
      <alignment horizontal="center"/>
    </xf>
    <xf numFmtId="0" fontId="14" fillId="0" borderId="19" xfId="0" applyFont="1" applyBorder="1" applyAlignment="1">
      <alignment horizontal="left" wrapText="1"/>
    </xf>
    <xf numFmtId="3" fontId="14" fillId="0" borderId="17" xfId="0" applyNumberFormat="1" applyFont="1" applyBorder="1" applyAlignment="1">
      <alignment horizontal="center"/>
    </xf>
    <xf numFmtId="0" fontId="14" fillId="0" borderId="13" xfId="0" applyFont="1" applyBorder="1" applyAlignment="1">
      <alignment horizontal="left" wrapText="1"/>
    </xf>
    <xf numFmtId="3" fontId="47" fillId="0" borderId="19" xfId="0" applyNumberFormat="1" applyFont="1" applyBorder="1" applyAlignment="1">
      <alignment horizontal="center"/>
    </xf>
    <xf numFmtId="3" fontId="16" fillId="0" borderId="0" xfId="13" applyNumberFormat="1" applyFont="1" applyAlignment="1">
      <alignment horizontal="center" vertical="center"/>
    </xf>
    <xf numFmtId="0" fontId="77" fillId="0" borderId="0" xfId="5" applyFont="1">
      <alignment horizontal="center"/>
    </xf>
    <xf numFmtId="0" fontId="14" fillId="0" borderId="0" xfId="0" applyFont="1" applyAlignment="1">
      <alignment vertical="center" wrapText="1"/>
    </xf>
    <xf numFmtId="3" fontId="14" fillId="0" borderId="0" xfId="0" applyNumberFormat="1" applyFont="1" applyAlignment="1">
      <alignment horizontal="center" vertical="center" wrapText="1"/>
    </xf>
    <xf numFmtId="166" fontId="14" fillId="0" borderId="4" xfId="0" applyNumberFormat="1" applyFont="1" applyBorder="1" applyAlignment="1">
      <alignment horizontal="center" vertical="center" wrapText="1"/>
    </xf>
    <xf numFmtId="166" fontId="14" fillId="0" borderId="0" xfId="0" applyNumberFormat="1" applyFont="1" applyAlignment="1">
      <alignment horizontal="center" vertical="center"/>
    </xf>
    <xf numFmtId="166" fontId="14" fillId="0" borderId="4" xfId="0" applyNumberFormat="1" applyFont="1" applyBorder="1" applyAlignment="1">
      <alignment horizontal="center" vertical="center"/>
    </xf>
    <xf numFmtId="0" fontId="14" fillId="0" borderId="19" xfId="0" applyFont="1" applyBorder="1" applyAlignment="1">
      <alignment vertical="center" wrapText="1"/>
    </xf>
    <xf numFmtId="3" fontId="14" fillId="0" borderId="19" xfId="0" applyNumberFormat="1" applyFont="1" applyBorder="1" applyAlignment="1">
      <alignment horizontal="center" vertical="center"/>
    </xf>
    <xf numFmtId="166" fontId="14" fillId="0" borderId="6" xfId="0" applyNumberFormat="1" applyFont="1" applyBorder="1" applyAlignment="1">
      <alignment horizontal="center" vertical="center" wrapText="1"/>
    </xf>
    <xf numFmtId="0" fontId="15" fillId="0" borderId="17" xfId="0" applyFont="1" applyBorder="1"/>
    <xf numFmtId="3" fontId="15" fillId="0" borderId="17" xfId="0" applyNumberFormat="1" applyFont="1" applyBorder="1" applyAlignment="1">
      <alignment horizontal="center" vertical="center"/>
    </xf>
    <xf numFmtId="166" fontId="15" fillId="0" borderId="2" xfId="0" applyNumberFormat="1" applyFont="1" applyBorder="1" applyAlignment="1">
      <alignment horizontal="center" vertical="center"/>
    </xf>
    <xf numFmtId="166" fontId="15" fillId="0" borderId="16" xfId="0" applyNumberFormat="1" applyFont="1" applyBorder="1" applyAlignment="1">
      <alignment horizontal="center" vertical="center"/>
    </xf>
    <xf numFmtId="0" fontId="23" fillId="0" borderId="13" xfId="11" applyFont="1" applyBorder="1" applyAlignment="1">
      <alignment horizontal="left"/>
    </xf>
    <xf numFmtId="169" fontId="0" fillId="0" borderId="0" xfId="1" applyNumberFormat="1" applyFont="1"/>
    <xf numFmtId="170" fontId="16" fillId="0" borderId="0" xfId="0" applyNumberFormat="1" applyFont="1" applyAlignment="1">
      <alignment horizontal="center"/>
    </xf>
    <xf numFmtId="170" fontId="16" fillId="0" borderId="19" xfId="0" applyNumberFormat="1" applyFont="1" applyBorder="1" applyAlignment="1">
      <alignment horizontal="center"/>
    </xf>
    <xf numFmtId="166" fontId="14" fillId="0" borderId="4" xfId="1" applyNumberFormat="1" applyFont="1" applyFill="1" applyBorder="1" applyAlignment="1">
      <alignment horizontal="center" vertical="center"/>
    </xf>
    <xf numFmtId="3" fontId="23" fillId="0" borderId="24" xfId="0" applyNumberFormat="1" applyFont="1" applyBorder="1" applyAlignment="1">
      <alignment horizontal="center"/>
    </xf>
    <xf numFmtId="166" fontId="23" fillId="0" borderId="3" xfId="24" applyNumberFormat="1" applyFont="1" applyBorder="1" applyAlignment="1">
      <alignment horizontal="center" wrapText="1"/>
    </xf>
    <xf numFmtId="166" fontId="23" fillId="0" borderId="13" xfId="24" applyNumberFormat="1" applyFont="1" applyBorder="1" applyAlignment="1">
      <alignment horizontal="center" wrapText="1"/>
    </xf>
    <xf numFmtId="166" fontId="17" fillId="0" borderId="0" xfId="1" applyNumberFormat="1" applyFont="1"/>
    <xf numFmtId="166" fontId="14" fillId="0" borderId="4" xfId="1" applyNumberFormat="1" applyFont="1" applyFill="1" applyBorder="1" applyAlignment="1">
      <alignment horizontal="center"/>
    </xf>
    <xf numFmtId="166" fontId="15" fillId="0" borderId="14" xfId="1" applyNumberFormat="1" applyFont="1" applyFill="1" applyBorder="1" applyAlignment="1">
      <alignment horizontal="center"/>
    </xf>
    <xf numFmtId="166" fontId="14" fillId="0" borderId="4" xfId="23" applyNumberFormat="1" applyFont="1" applyBorder="1" applyAlignment="1">
      <alignment horizontal="center" vertical="center"/>
    </xf>
    <xf numFmtId="166" fontId="14" fillId="0" borderId="6" xfId="23" applyNumberFormat="1" applyFont="1" applyBorder="1" applyAlignment="1">
      <alignment horizontal="center" vertical="center"/>
    </xf>
    <xf numFmtId="166" fontId="15" fillId="0" borderId="14" xfId="23" applyNumberFormat="1" applyFont="1" applyBorder="1" applyAlignment="1">
      <alignment horizontal="center" vertical="center"/>
    </xf>
    <xf numFmtId="3" fontId="16" fillId="0" borderId="21" xfId="0" applyNumberFormat="1" applyFont="1" applyBorder="1" applyAlignment="1">
      <alignment horizontal="center" vertical="center"/>
    </xf>
    <xf numFmtId="166" fontId="98" fillId="0" borderId="4" xfId="1" applyNumberFormat="1" applyFont="1" applyFill="1" applyBorder="1" applyAlignment="1">
      <alignment horizontal="center" vertical="center"/>
    </xf>
    <xf numFmtId="0" fontId="15" fillId="0" borderId="20" xfId="5" applyFont="1" applyFill="1" applyBorder="1">
      <alignment horizontal="center"/>
    </xf>
    <xf numFmtId="3" fontId="14" fillId="0" borderId="0" xfId="5" applyNumberFormat="1" applyFont="1" applyFill="1" applyBorder="1" applyAlignment="1">
      <alignment horizontal="center" wrapText="1"/>
    </xf>
    <xf numFmtId="166" fontId="14" fillId="0" borderId="4" xfId="0" applyNumberFormat="1" applyFont="1" applyBorder="1" applyAlignment="1">
      <alignment horizontal="center"/>
    </xf>
    <xf numFmtId="3" fontId="14" fillId="0" borderId="0" xfId="5" applyNumberFormat="1" applyFont="1" applyFill="1" applyBorder="1">
      <alignment horizontal="center"/>
    </xf>
    <xf numFmtId="166" fontId="14" fillId="0" borderId="4" xfId="5" applyNumberFormat="1" applyFont="1" applyFill="1" applyBorder="1" applyAlignment="1">
      <alignment horizontal="center" wrapText="1"/>
    </xf>
    <xf numFmtId="3" fontId="14" fillId="0" borderId="20" xfId="5" applyNumberFormat="1" applyFont="1" applyFill="1" applyBorder="1">
      <alignment horizontal="center"/>
    </xf>
    <xf numFmtId="166" fontId="14" fillId="0" borderId="0" xfId="5" applyNumberFormat="1" applyFont="1" applyFill="1" applyBorder="1" applyAlignment="1">
      <alignment horizontal="center" wrapText="1"/>
    </xf>
    <xf numFmtId="3" fontId="14" fillId="0" borderId="21" xfId="0" applyNumberFormat="1" applyFont="1" applyBorder="1" applyAlignment="1">
      <alignment horizontal="center" vertical="center"/>
    </xf>
    <xf numFmtId="3" fontId="14" fillId="0" borderId="19" xfId="5" applyNumberFormat="1" applyFont="1" applyFill="1" applyBorder="1" applyAlignment="1">
      <alignment horizontal="center" vertical="center" wrapText="1"/>
    </xf>
    <xf numFmtId="166" fontId="14" fillId="0" borderId="6" xfId="0" applyNumberFormat="1" applyFont="1" applyBorder="1" applyAlignment="1">
      <alignment horizontal="center" vertical="center"/>
    </xf>
    <xf numFmtId="3" fontId="14" fillId="0" borderId="19" xfId="5" applyNumberFormat="1" applyFont="1" applyFill="1" applyBorder="1" applyAlignment="1">
      <alignment horizontal="center" vertical="center"/>
    </xf>
    <xf numFmtId="166" fontId="14" fillId="0" borderId="6" xfId="5" applyNumberFormat="1" applyFont="1" applyFill="1" applyBorder="1" applyAlignment="1">
      <alignment horizontal="center" vertical="center" wrapText="1"/>
    </xf>
    <xf numFmtId="3" fontId="14" fillId="0" borderId="21" xfId="5" applyNumberFormat="1" applyFont="1" applyFill="1" applyBorder="1" applyAlignment="1">
      <alignment horizontal="center" vertical="center"/>
    </xf>
    <xf numFmtId="166" fontId="14" fillId="0" borderId="19" xfId="5" applyNumberFormat="1" applyFont="1" applyFill="1" applyBorder="1" applyAlignment="1">
      <alignment horizontal="center" vertical="center" wrapText="1"/>
    </xf>
    <xf numFmtId="3" fontId="15" fillId="0" borderId="13" xfId="5" applyNumberFormat="1" applyFont="1" applyFill="1" applyBorder="1">
      <alignment horizontal="center"/>
    </xf>
    <xf numFmtId="3" fontId="15" fillId="0" borderId="22" xfId="5" applyNumberFormat="1" applyFont="1" applyFill="1" applyBorder="1">
      <alignment horizontal="center"/>
    </xf>
    <xf numFmtId="3" fontId="15" fillId="0" borderId="13" xfId="5" applyNumberFormat="1" applyFont="1" applyFill="1" applyBorder="1" applyAlignment="1">
      <alignment horizontal="center" wrapText="1"/>
    </xf>
    <xf numFmtId="166" fontId="15" fillId="0" borderId="14" xfId="5" applyNumberFormat="1" applyFont="1" applyFill="1" applyBorder="1" applyAlignment="1">
      <alignment horizontal="center" wrapText="1"/>
    </xf>
    <xf numFmtId="166" fontId="15" fillId="0" borderId="13" xfId="5" applyNumberFormat="1" applyFont="1" applyFill="1" applyBorder="1" applyAlignment="1">
      <alignment horizontal="center" wrapText="1"/>
    </xf>
    <xf numFmtId="0" fontId="15" fillId="0" borderId="17" xfId="5" applyFont="1" applyFill="1" applyBorder="1" applyAlignment="1">
      <alignment horizontal="left"/>
    </xf>
    <xf numFmtId="3" fontId="15" fillId="0" borderId="17" xfId="0" applyNumberFormat="1" applyFont="1" applyBorder="1" applyAlignment="1">
      <alignment horizontal="center"/>
    </xf>
    <xf numFmtId="3" fontId="15" fillId="0" borderId="23" xfId="0" applyNumberFormat="1" applyFont="1" applyBorder="1" applyAlignment="1">
      <alignment horizontal="center"/>
    </xf>
    <xf numFmtId="3" fontId="15" fillId="0" borderId="17" xfId="5" applyNumberFormat="1" applyFont="1" applyFill="1" applyBorder="1" applyAlignment="1">
      <alignment horizontal="center" wrapText="1"/>
    </xf>
    <xf numFmtId="166" fontId="15" fillId="0" borderId="2" xfId="0" applyNumberFormat="1" applyFont="1" applyBorder="1" applyAlignment="1">
      <alignment horizontal="center"/>
    </xf>
    <xf numFmtId="3" fontId="15" fillId="0" borderId="17" xfId="5" applyNumberFormat="1" applyFont="1" applyFill="1" applyBorder="1">
      <alignment horizontal="center"/>
    </xf>
    <xf numFmtId="166" fontId="15" fillId="0" borderId="2" xfId="5" applyNumberFormat="1" applyFont="1" applyFill="1" applyBorder="1" applyAlignment="1">
      <alignment horizontal="center" wrapText="1"/>
    </xf>
    <xf numFmtId="3" fontId="15" fillId="0" borderId="23" xfId="5" applyNumberFormat="1" applyFont="1" applyFill="1" applyBorder="1">
      <alignment horizontal="center"/>
    </xf>
    <xf numFmtId="166" fontId="15" fillId="0" borderId="17" xfId="5" applyNumberFormat="1" applyFont="1" applyFill="1" applyBorder="1" applyAlignment="1">
      <alignment horizontal="center" wrapText="1"/>
    </xf>
    <xf numFmtId="0" fontId="15" fillId="0" borderId="13" xfId="0" applyFont="1" applyBorder="1" applyAlignment="1">
      <alignment horizontal="left" wrapText="1"/>
    </xf>
    <xf numFmtId="3" fontId="15" fillId="0" borderId="13" xfId="0" applyNumberFormat="1" applyFont="1" applyBorder="1" applyAlignment="1">
      <alignment horizontal="center" vertical="center"/>
    </xf>
    <xf numFmtId="3" fontId="15" fillId="0" borderId="22" xfId="0" applyNumberFormat="1" applyFont="1" applyBorder="1" applyAlignment="1">
      <alignment horizontal="center" vertical="center"/>
    </xf>
    <xf numFmtId="3" fontId="15" fillId="0" borderId="13" xfId="5" applyNumberFormat="1" applyFont="1" applyFill="1" applyBorder="1" applyAlignment="1">
      <alignment horizontal="center" vertical="center" wrapText="1"/>
    </xf>
    <xf numFmtId="166" fontId="15" fillId="0" borderId="14" xfId="0" applyNumberFormat="1" applyFont="1" applyBorder="1" applyAlignment="1">
      <alignment horizontal="center" vertical="center"/>
    </xf>
    <xf numFmtId="3" fontId="15" fillId="0" borderId="13" xfId="5" applyNumberFormat="1" applyFont="1" applyFill="1" applyBorder="1" applyAlignment="1">
      <alignment horizontal="center" vertical="center"/>
    </xf>
    <xf numFmtId="3" fontId="15" fillId="0" borderId="24" xfId="5" applyNumberFormat="1" applyFont="1" applyFill="1" applyBorder="1" applyAlignment="1">
      <alignment horizontal="center" vertical="center" wrapText="1"/>
    </xf>
    <xf numFmtId="166" fontId="15" fillId="0" borderId="2" xfId="5" applyNumberFormat="1" applyFont="1" applyFill="1" applyBorder="1" applyAlignment="1">
      <alignment horizontal="center" vertical="center" wrapText="1"/>
    </xf>
    <xf numFmtId="3" fontId="15" fillId="0" borderId="16" xfId="5" applyNumberFormat="1" applyFont="1" applyFill="1" applyBorder="1" applyAlignment="1">
      <alignment horizontal="center" vertical="center"/>
    </xf>
    <xf numFmtId="166" fontId="15" fillId="0" borderId="13" xfId="5" applyNumberFormat="1" applyFont="1" applyFill="1" applyBorder="1" applyAlignment="1">
      <alignment horizontal="center" vertical="center" wrapText="1"/>
    </xf>
    <xf numFmtId="166" fontId="15" fillId="0" borderId="14" xfId="0" applyNumberFormat="1" applyFont="1" applyBorder="1" applyAlignment="1">
      <alignment horizontal="center"/>
    </xf>
    <xf numFmtId="3" fontId="15" fillId="0" borderId="24" xfId="5" applyNumberFormat="1" applyFont="1" applyFill="1" applyBorder="1" applyAlignment="1">
      <alignment horizontal="center" wrapText="1"/>
    </xf>
    <xf numFmtId="3" fontId="14" fillId="0" borderId="23" xfId="0" applyNumberFormat="1" applyFont="1" applyBorder="1" applyAlignment="1">
      <alignment horizontal="center"/>
    </xf>
    <xf numFmtId="3" fontId="14" fillId="0" borderId="1" xfId="5" applyNumberFormat="1" applyFont="1" applyFill="1" applyBorder="1">
      <alignment horizontal="center"/>
    </xf>
    <xf numFmtId="3" fontId="14" fillId="0" borderId="19" xfId="5" applyNumberFormat="1" applyFont="1" applyFill="1" applyBorder="1">
      <alignment horizontal="center"/>
    </xf>
    <xf numFmtId="3" fontId="14" fillId="0" borderId="5" xfId="5" applyNumberFormat="1" applyFont="1" applyFill="1" applyBorder="1">
      <alignment horizontal="center"/>
    </xf>
    <xf numFmtId="0" fontId="85" fillId="0" borderId="0" xfId="0" applyFont="1"/>
    <xf numFmtId="166" fontId="46" fillId="0" borderId="0" xfId="1" applyNumberFormat="1" applyFont="1" applyAlignment="1">
      <alignment vertical="center"/>
    </xf>
    <xf numFmtId="166" fontId="0" fillId="0" borderId="0" xfId="0" applyNumberFormat="1"/>
    <xf numFmtId="3" fontId="15" fillId="2" borderId="0" xfId="0" applyNumberFormat="1" applyFont="1" applyFill="1" applyAlignment="1">
      <alignment horizontal="center"/>
    </xf>
    <xf numFmtId="3" fontId="15" fillId="2" borderId="20" xfId="0" applyNumberFormat="1" applyFont="1" applyFill="1" applyBorder="1" applyAlignment="1">
      <alignment horizontal="center"/>
    </xf>
    <xf numFmtId="166" fontId="14" fillId="0" borderId="5" xfId="0" applyNumberFormat="1" applyFont="1" applyBorder="1" applyAlignment="1">
      <alignment horizontal="center"/>
    </xf>
    <xf numFmtId="166" fontId="14" fillId="0" borderId="33" xfId="0" applyNumberFormat="1" applyFont="1" applyBorder="1" applyAlignment="1">
      <alignment horizontal="center"/>
    </xf>
    <xf numFmtId="3" fontId="0" fillId="0" borderId="0" xfId="0" applyNumberFormat="1" applyAlignment="1">
      <alignment vertical="center"/>
    </xf>
    <xf numFmtId="9" fontId="17" fillId="0" borderId="18" xfId="1" applyFont="1" applyFill="1" applyBorder="1" applyAlignment="1">
      <alignment horizontal="right" indent="2"/>
    </xf>
    <xf numFmtId="9" fontId="0" fillId="0" borderId="0" xfId="0" applyNumberFormat="1" applyAlignment="1">
      <alignment horizontal="right" indent="2"/>
    </xf>
    <xf numFmtId="9" fontId="0" fillId="0" borderId="0" xfId="1" applyFont="1" applyBorder="1" applyAlignment="1">
      <alignment horizontal="right" indent="2"/>
    </xf>
    <xf numFmtId="3" fontId="23" fillId="0" borderId="19" xfId="0" applyNumberFormat="1" applyFont="1" applyBorder="1" applyAlignment="1">
      <alignment horizontal="center"/>
    </xf>
    <xf numFmtId="3" fontId="23" fillId="0" borderId="21" xfId="0" applyNumberFormat="1" applyFont="1" applyBorder="1" applyAlignment="1">
      <alignment horizontal="center"/>
    </xf>
    <xf numFmtId="166" fontId="17" fillId="0" borderId="0" xfId="1" applyNumberFormat="1" applyFont="1" applyAlignment="1">
      <alignment vertical="center"/>
    </xf>
    <xf numFmtId="166" fontId="61" fillId="0" borderId="0" xfId="1" applyNumberFormat="1" applyFont="1" applyAlignment="1">
      <alignment vertical="center"/>
    </xf>
    <xf numFmtId="166" fontId="88" fillId="0" borderId="0" xfId="1" applyNumberFormat="1" applyFont="1" applyAlignment="1">
      <alignment horizontal="center"/>
    </xf>
    <xf numFmtId="3" fontId="16" fillId="0" borderId="19" xfId="5" applyNumberFormat="1" applyFont="1" applyBorder="1">
      <alignment horizontal="center"/>
    </xf>
    <xf numFmtId="166" fontId="16" fillId="0" borderId="4" xfId="5" applyNumberFormat="1" applyFont="1" applyFill="1" applyBorder="1" applyAlignment="1">
      <alignment horizontal="center" wrapText="1"/>
    </xf>
    <xf numFmtId="3" fontId="5" fillId="0" borderId="0" xfId="16" applyNumberFormat="1"/>
    <xf numFmtId="3" fontId="23" fillId="0" borderId="6" xfId="0" applyNumberFormat="1" applyFont="1" applyBorder="1" applyAlignment="1">
      <alignment horizontal="center"/>
    </xf>
    <xf numFmtId="0" fontId="1" fillId="0" borderId="0" xfId="20" applyFont="1"/>
    <xf numFmtId="166" fontId="46" fillId="0" borderId="0" xfId="1" applyNumberFormat="1" applyFont="1"/>
    <xf numFmtId="0" fontId="23" fillId="0" borderId="3" xfId="5" applyFont="1" applyFill="1" applyBorder="1">
      <alignment horizontal="center"/>
    </xf>
    <xf numFmtId="3" fontId="16" fillId="0" borderId="3" xfId="0" applyNumberFormat="1" applyFont="1" applyBorder="1" applyAlignment="1">
      <alignment horizontal="center" vertical="center"/>
    </xf>
    <xf numFmtId="0" fontId="23" fillId="0" borderId="13" xfId="0" applyFont="1" applyBorder="1" applyAlignment="1">
      <alignment wrapText="1"/>
    </xf>
    <xf numFmtId="3" fontId="88" fillId="0" borderId="0" xfId="0" applyNumberFormat="1" applyFont="1" applyAlignment="1">
      <alignment horizontal="center"/>
    </xf>
    <xf numFmtId="0" fontId="36" fillId="0" borderId="0" xfId="0" applyFont="1" applyAlignment="1">
      <alignment horizontal="left"/>
    </xf>
    <xf numFmtId="166" fontId="42" fillId="0" borderId="0" xfId="1" applyNumberFormat="1" applyFont="1" applyBorder="1" applyAlignment="1">
      <alignment horizontal="center"/>
    </xf>
    <xf numFmtId="49" fontId="23" fillId="0" borderId="13" xfId="21" applyNumberFormat="1" applyFont="1" applyBorder="1" applyAlignment="1">
      <alignment horizontal="left"/>
    </xf>
    <xf numFmtId="3" fontId="17" fillId="0" borderId="0" xfId="23" applyNumberFormat="1"/>
    <xf numFmtId="166" fontId="99" fillId="0" borderId="0" xfId="11" applyNumberFormat="1" applyFont="1"/>
    <xf numFmtId="166" fontId="14" fillId="0" borderId="0" xfId="19" applyNumberFormat="1" applyFont="1" applyAlignment="1">
      <alignment horizontal="center"/>
    </xf>
    <xf numFmtId="166" fontId="14" fillId="0" borderId="19" xfId="19" applyNumberFormat="1" applyFont="1" applyBorder="1" applyAlignment="1">
      <alignment horizontal="center"/>
    </xf>
    <xf numFmtId="166" fontId="15" fillId="0" borderId="13" xfId="19" applyNumberFormat="1" applyFont="1" applyBorder="1" applyAlignment="1">
      <alignment horizontal="center"/>
    </xf>
    <xf numFmtId="9" fontId="16" fillId="0" borderId="0" xfId="0" applyNumberFormat="1" applyFont="1" applyAlignment="1">
      <alignment horizontal="center"/>
    </xf>
    <xf numFmtId="9" fontId="23" fillId="0" borderId="13" xfId="0" applyNumberFormat="1" applyFont="1" applyBorder="1" applyAlignment="1">
      <alignment horizontal="center"/>
    </xf>
    <xf numFmtId="3" fontId="15" fillId="0" borderId="4" xfId="0" applyNumberFormat="1" applyFont="1" applyBorder="1" applyAlignment="1">
      <alignment horizontal="center"/>
    </xf>
    <xf numFmtId="0" fontId="14" fillId="0" borderId="8" xfId="0" applyFont="1" applyBorder="1" applyAlignment="1">
      <alignment horizontal="left"/>
    </xf>
    <xf numFmtId="3" fontId="14" fillId="0" borderId="8" xfId="0" applyNumberFormat="1" applyFont="1" applyBorder="1" applyAlignment="1">
      <alignment horizontal="center"/>
    </xf>
    <xf numFmtId="3" fontId="14" fillId="0" borderId="9" xfId="0" applyNumberFormat="1" applyFont="1" applyBorder="1" applyAlignment="1">
      <alignment horizontal="center"/>
    </xf>
    <xf numFmtId="167" fontId="14" fillId="0" borderId="0" xfId="0" applyNumberFormat="1" applyFont="1" applyAlignment="1">
      <alignment horizontal="center"/>
    </xf>
    <xf numFmtId="167" fontId="14" fillId="0" borderId="4" xfId="0" applyNumberFormat="1" applyFont="1" applyBorder="1" applyAlignment="1">
      <alignment horizontal="center"/>
    </xf>
    <xf numFmtId="3" fontId="100" fillId="0" borderId="0" xfId="0" applyNumberFormat="1" applyFont="1" applyAlignment="1">
      <alignment horizontal="center"/>
    </xf>
    <xf numFmtId="3" fontId="100" fillId="0" borderId="4" xfId="0" applyNumberFormat="1" applyFont="1" applyBorder="1" applyAlignment="1">
      <alignment horizontal="center"/>
    </xf>
    <xf numFmtId="0" fontId="15" fillId="0" borderId="17" xfId="0" applyFont="1" applyBorder="1" applyAlignment="1">
      <alignment vertical="center"/>
    </xf>
    <xf numFmtId="3" fontId="15" fillId="0" borderId="2" xfId="11" applyNumberFormat="1" applyFont="1" applyBorder="1" applyAlignment="1">
      <alignment horizontal="center"/>
    </xf>
    <xf numFmtId="166" fontId="15" fillId="0" borderId="17" xfId="0" applyNumberFormat="1" applyFont="1" applyBorder="1" applyAlignment="1">
      <alignment horizontal="center"/>
    </xf>
    <xf numFmtId="166" fontId="15" fillId="0" borderId="17" xfId="0" applyNumberFormat="1" applyFont="1" applyBorder="1" applyAlignment="1">
      <alignment horizontal="center" vertical="center"/>
    </xf>
    <xf numFmtId="166" fontId="16" fillId="0" borderId="0" xfId="1" applyNumberFormat="1" applyFont="1" applyFill="1" applyBorder="1" applyAlignment="1">
      <alignment horizontal="center"/>
    </xf>
    <xf numFmtId="3" fontId="14" fillId="0" borderId="13" xfId="0" applyNumberFormat="1" applyFont="1" applyBorder="1" applyAlignment="1">
      <alignment horizontal="center"/>
    </xf>
    <xf numFmtId="3" fontId="14" fillId="0" borderId="14" xfId="0" applyNumberFormat="1" applyFont="1" applyBorder="1" applyAlignment="1">
      <alignment horizontal="center"/>
    </xf>
    <xf numFmtId="3" fontId="29" fillId="0" borderId="0" xfId="11" applyNumberFormat="1" applyFont="1"/>
    <xf numFmtId="0" fontId="15" fillId="0" borderId="17" xfId="11" applyFont="1" applyBorder="1" applyAlignment="1">
      <alignment wrapText="1"/>
    </xf>
    <xf numFmtId="3" fontId="15" fillId="0" borderId="17" xfId="11" applyNumberFormat="1" applyFont="1" applyBorder="1" applyAlignment="1">
      <alignment horizontal="center"/>
    </xf>
    <xf numFmtId="166" fontId="15" fillId="0" borderId="2" xfId="11" applyNumberFormat="1" applyFont="1" applyBorder="1" applyAlignment="1">
      <alignment horizontal="center"/>
    </xf>
    <xf numFmtId="3" fontId="15" fillId="0" borderId="1" xfId="11" applyNumberFormat="1" applyFont="1" applyBorder="1" applyAlignment="1">
      <alignment horizontal="center"/>
    </xf>
    <xf numFmtId="3" fontId="42" fillId="0" borderId="6" xfId="0" applyNumberFormat="1" applyFont="1" applyBorder="1" applyAlignment="1">
      <alignment horizontal="center"/>
    </xf>
    <xf numFmtId="166" fontId="5" fillId="0" borderId="0" xfId="16" applyNumberFormat="1"/>
    <xf numFmtId="0" fontId="14" fillId="0" borderId="3" xfId="0" applyFont="1" applyBorder="1"/>
    <xf numFmtId="3" fontId="14" fillId="0" borderId="4" xfId="0" applyNumberFormat="1" applyFont="1" applyBorder="1" applyAlignment="1">
      <alignment horizontal="center" vertical="center"/>
    </xf>
    <xf numFmtId="0" fontId="14" fillId="0" borderId="5" xfId="0" applyFont="1" applyBorder="1"/>
    <xf numFmtId="165" fontId="14" fillId="0" borderId="6" xfId="0" applyNumberFormat="1" applyFont="1" applyBorder="1" applyAlignment="1">
      <alignment horizontal="center" vertical="center"/>
    </xf>
    <xf numFmtId="0" fontId="15" fillId="0" borderId="3" xfId="0" applyFont="1" applyBorder="1"/>
    <xf numFmtId="0" fontId="68" fillId="0" borderId="4" xfId="0" applyFont="1" applyBorder="1" applyAlignment="1">
      <alignment horizontal="center" vertical="center"/>
    </xf>
    <xf numFmtId="0" fontId="98" fillId="0" borderId="3" xfId="0" applyFont="1" applyBorder="1"/>
    <xf numFmtId="0" fontId="14" fillId="0" borderId="29" xfId="0" applyFont="1" applyBorder="1"/>
    <xf numFmtId="0" fontId="68" fillId="0" borderId="6" xfId="0" applyFont="1" applyBorder="1"/>
    <xf numFmtId="166" fontId="14" fillId="0" borderId="9" xfId="1" applyNumberFormat="1" applyFont="1" applyFill="1" applyBorder="1" applyAlignment="1">
      <alignment horizontal="center" vertical="center"/>
    </xf>
    <xf numFmtId="0" fontId="32" fillId="0" borderId="0" xfId="10" applyFont="1" applyBorder="1">
      <alignment horizontal="center"/>
    </xf>
    <xf numFmtId="0" fontId="1" fillId="0" borderId="0" xfId="16" applyFont="1" applyAlignment="1">
      <alignment horizontal="left"/>
    </xf>
    <xf numFmtId="0" fontId="1" fillId="0" borderId="0" xfId="16" applyFont="1"/>
    <xf numFmtId="166" fontId="1" fillId="0" borderId="0" xfId="1" applyNumberFormat="1" applyFont="1"/>
    <xf numFmtId="9" fontId="1" fillId="0" borderId="0" xfId="1" applyFont="1" applyBorder="1"/>
    <xf numFmtId="166" fontId="1" fillId="0" borderId="0" xfId="1" applyNumberFormat="1" applyFont="1" applyFill="1" applyAlignment="1">
      <alignment vertical="top"/>
    </xf>
    <xf numFmtId="0" fontId="1" fillId="0" borderId="0" xfId="17" applyFont="1" applyAlignment="1">
      <alignment horizontal="left"/>
    </xf>
    <xf numFmtId="0" fontId="1" fillId="0" borderId="0" xfId="25" applyFont="1" applyAlignment="1">
      <alignment horizontal="left"/>
    </xf>
    <xf numFmtId="0" fontId="1" fillId="0" borderId="0" xfId="25" applyFont="1"/>
    <xf numFmtId="0" fontId="1" fillId="0" borderId="0" xfId="25" applyFont="1" applyAlignment="1">
      <alignment wrapText="1"/>
    </xf>
    <xf numFmtId="0" fontId="1" fillId="0" borderId="0" xfId="25" applyFont="1" applyAlignment="1">
      <alignment horizontal="center" wrapText="1"/>
    </xf>
    <xf numFmtId="3" fontId="16" fillId="0" borderId="7" xfId="0" applyNumberFormat="1" applyFont="1" applyBorder="1" applyAlignment="1">
      <alignment horizontal="center" vertical="center"/>
    </xf>
    <xf numFmtId="3" fontId="15" fillId="0" borderId="22" xfId="5" applyNumberFormat="1" applyFont="1" applyFill="1" applyBorder="1" applyAlignment="1">
      <alignment horizontal="center" vertical="center"/>
    </xf>
    <xf numFmtId="166" fontId="16" fillId="0" borderId="20" xfId="0" applyNumberFormat="1" applyFont="1" applyBorder="1" applyAlignment="1">
      <alignment horizontal="center" vertical="center"/>
    </xf>
    <xf numFmtId="3" fontId="16" fillId="0" borderId="0" xfId="11" applyNumberFormat="1" applyFont="1" applyAlignment="1">
      <alignment horizontal="center" vertical="center"/>
    </xf>
    <xf numFmtId="166" fontId="16" fillId="0" borderId="4" xfId="11" applyNumberFormat="1" applyFont="1" applyBorder="1" applyAlignment="1">
      <alignment horizontal="center" vertical="center"/>
    </xf>
    <xf numFmtId="166" fontId="16" fillId="0" borderId="4" xfId="5" applyNumberFormat="1" applyFont="1" applyFill="1" applyBorder="1" applyAlignment="1">
      <alignment horizontal="center" vertical="center" wrapText="1"/>
    </xf>
    <xf numFmtId="3" fontId="16" fillId="0" borderId="8" xfId="11" applyNumberFormat="1" applyFont="1" applyBorder="1" applyAlignment="1">
      <alignment horizontal="center" vertical="center"/>
    </xf>
    <xf numFmtId="166" fontId="16" fillId="0" borderId="9" xfId="11" applyNumberFormat="1" applyFont="1" applyBorder="1" applyAlignment="1">
      <alignment horizontal="center" vertical="center"/>
    </xf>
    <xf numFmtId="166" fontId="16" fillId="0" borderId="9" xfId="5" applyNumberFormat="1" applyFont="1" applyFill="1" applyBorder="1" applyAlignment="1">
      <alignment horizontal="center" vertical="center" wrapText="1"/>
    </xf>
    <xf numFmtId="3" fontId="101" fillId="0" borderId="13" xfId="5" applyNumberFormat="1" applyFont="1" applyFill="1" applyBorder="1">
      <alignment horizontal="center"/>
    </xf>
    <xf numFmtId="166" fontId="16" fillId="0" borderId="0" xfId="1" applyNumberFormat="1" applyFont="1" applyAlignment="1">
      <alignment horizontal="center" vertical="center"/>
    </xf>
    <xf numFmtId="3" fontId="88" fillId="0" borderId="0" xfId="0" applyNumberFormat="1" applyFont="1" applyAlignment="1">
      <alignment horizontal="center" vertical="center"/>
    </xf>
    <xf numFmtId="4" fontId="14" fillId="0" borderId="0" xfId="0" applyNumberFormat="1" applyFont="1" applyAlignment="1">
      <alignment horizontal="center" vertical="center"/>
    </xf>
    <xf numFmtId="3" fontId="102" fillId="0" borderId="21" xfId="0" applyNumberFormat="1" applyFont="1" applyBorder="1" applyAlignment="1">
      <alignment horizontal="center" vertical="center"/>
    </xf>
    <xf numFmtId="3" fontId="102" fillId="0" borderId="19" xfId="0" applyNumberFormat="1" applyFont="1" applyBorder="1" applyAlignment="1">
      <alignment horizontal="center" vertical="center"/>
    </xf>
    <xf numFmtId="166" fontId="23" fillId="0" borderId="4" xfId="0" applyNumberFormat="1" applyFont="1" applyBorder="1" applyAlignment="1">
      <alignment horizontal="center"/>
    </xf>
    <xf numFmtId="166" fontId="16" fillId="0" borderId="2" xfId="0" applyNumberFormat="1" applyFont="1" applyBorder="1" applyAlignment="1">
      <alignment horizontal="center"/>
    </xf>
    <xf numFmtId="166" fontId="23" fillId="0" borderId="1" xfId="0" applyNumberFormat="1" applyFont="1" applyBorder="1" applyAlignment="1">
      <alignment horizontal="center"/>
    </xf>
    <xf numFmtId="166" fontId="23" fillId="0" borderId="17" xfId="0" applyNumberFormat="1" applyFont="1" applyBorder="1" applyAlignment="1">
      <alignment horizontal="center"/>
    </xf>
    <xf numFmtId="3" fontId="23" fillId="0" borderId="4" xfId="0" applyNumberFormat="1" applyFont="1" applyBorder="1" applyAlignment="1">
      <alignment horizontal="center"/>
    </xf>
    <xf numFmtId="3" fontId="23" fillId="0" borderId="1" xfId="0" applyNumberFormat="1" applyFont="1" applyBorder="1" applyAlignment="1">
      <alignment horizontal="center"/>
    </xf>
    <xf numFmtId="3" fontId="16" fillId="0" borderId="4" xfId="0" applyNumberFormat="1" applyFont="1" applyBorder="1" applyAlignment="1">
      <alignment horizontal="right" indent="2"/>
    </xf>
    <xf numFmtId="3" fontId="16" fillId="0" borderId="19" xfId="0" applyNumberFormat="1" applyFont="1" applyBorder="1" applyAlignment="1">
      <alignment horizontal="right" indent="2"/>
    </xf>
    <xf numFmtId="3" fontId="16" fillId="0" borderId="6" xfId="0" applyNumberFormat="1" applyFont="1" applyBorder="1" applyAlignment="1">
      <alignment horizontal="right" indent="2"/>
    </xf>
    <xf numFmtId="3" fontId="23" fillId="0" borderId="19" xfId="0" applyNumberFormat="1" applyFont="1" applyBorder="1" applyAlignment="1">
      <alignment horizontal="right" indent="2"/>
    </xf>
    <xf numFmtId="3" fontId="23" fillId="0" borderId="6" xfId="0" applyNumberFormat="1" applyFont="1" applyBorder="1" applyAlignment="1">
      <alignment horizontal="right" indent="2"/>
    </xf>
    <xf numFmtId="166" fontId="23" fillId="0" borderId="19" xfId="0" applyNumberFormat="1" applyFont="1" applyBorder="1" applyAlignment="1">
      <alignment horizontal="center" vertical="center"/>
    </xf>
    <xf numFmtId="3" fontId="15" fillId="2" borderId="4" xfId="0" applyNumberFormat="1" applyFont="1" applyFill="1" applyBorder="1" applyAlignment="1">
      <alignment horizontal="center"/>
    </xf>
    <xf numFmtId="166" fontId="15" fillId="0" borderId="0" xfId="0" applyNumberFormat="1" applyFont="1" applyAlignment="1">
      <alignment horizontal="center"/>
    </xf>
    <xf numFmtId="166" fontId="15" fillId="0" borderId="20" xfId="0" applyNumberFormat="1" applyFont="1" applyBorder="1" applyAlignment="1">
      <alignment horizontal="center"/>
    </xf>
    <xf numFmtId="17" fontId="23" fillId="0" borderId="0" xfId="0" applyNumberFormat="1" applyFont="1" applyAlignment="1">
      <alignment horizontal="center" wrapText="1"/>
    </xf>
    <xf numFmtId="166" fontId="23" fillId="0" borderId="0" xfId="1" applyNumberFormat="1" applyFont="1" applyAlignment="1">
      <alignment horizontal="center"/>
    </xf>
    <xf numFmtId="166" fontId="16" fillId="0" borderId="17" xfId="1" applyNumberFormat="1" applyFont="1" applyBorder="1" applyAlignment="1">
      <alignment horizontal="center"/>
    </xf>
    <xf numFmtId="166" fontId="23" fillId="0" borderId="0" xfId="1" applyNumberFormat="1" applyFont="1" applyAlignment="1">
      <alignment horizontal="center" vertical="center"/>
    </xf>
    <xf numFmtId="166" fontId="23" fillId="0" borderId="17" xfId="1" applyNumberFormat="1" applyFont="1" applyBorder="1" applyAlignment="1">
      <alignment horizontal="center"/>
    </xf>
    <xf numFmtId="166" fontId="23" fillId="0" borderId="16" xfId="1" applyNumberFormat="1" applyFont="1" applyBorder="1" applyAlignment="1">
      <alignment horizontal="center"/>
    </xf>
    <xf numFmtId="0" fontId="23" fillId="0" borderId="0" xfId="11" applyFont="1" applyAlignment="1">
      <alignment horizontal="left"/>
    </xf>
    <xf numFmtId="3" fontId="23" fillId="0" borderId="4" xfId="11" applyNumberFormat="1" applyFont="1" applyBorder="1" applyAlignment="1">
      <alignment horizontal="center"/>
    </xf>
    <xf numFmtId="166" fontId="23" fillId="0" borderId="0" xfId="11" applyNumberFormat="1" applyFont="1" applyAlignment="1">
      <alignment horizontal="center"/>
    </xf>
    <xf numFmtId="166" fontId="23" fillId="0" borderId="13" xfId="11" applyNumberFormat="1" applyFont="1" applyBorder="1" applyAlignment="1">
      <alignment horizontal="center"/>
    </xf>
    <xf numFmtId="3" fontId="15" fillId="0" borderId="13" xfId="11" applyNumberFormat="1" applyFont="1" applyBorder="1" applyAlignment="1">
      <alignment horizontal="center"/>
    </xf>
    <xf numFmtId="166" fontId="14" fillId="0" borderId="4" xfId="5" applyNumberFormat="1" applyFont="1" applyBorder="1" applyAlignment="1">
      <alignment horizontal="center" vertical="center"/>
    </xf>
    <xf numFmtId="3" fontId="14" fillId="0" borderId="3" xfId="0" applyNumberFormat="1" applyFont="1" applyBorder="1" applyAlignment="1">
      <alignment horizontal="center" vertical="center"/>
    </xf>
    <xf numFmtId="3" fontId="14" fillId="0" borderId="5" xfId="0" applyNumberFormat="1" applyFont="1" applyBorder="1" applyAlignment="1">
      <alignment horizontal="center" vertical="center"/>
    </xf>
    <xf numFmtId="166" fontId="14" fillId="0" borderId="6" xfId="5" applyNumberFormat="1" applyFont="1" applyBorder="1" applyAlignment="1">
      <alignment horizontal="center" vertical="center"/>
    </xf>
    <xf numFmtId="166" fontId="15" fillId="0" borderId="14" xfId="5" applyNumberFormat="1" applyFont="1" applyBorder="1" applyAlignment="1">
      <alignment horizontal="center" vertical="center"/>
    </xf>
    <xf numFmtId="166" fontId="15" fillId="0" borderId="14" xfId="11" applyNumberFormat="1" applyFont="1" applyBorder="1" applyAlignment="1">
      <alignment horizontal="center"/>
    </xf>
    <xf numFmtId="3" fontId="23" fillId="0" borderId="0" xfId="5" applyNumberFormat="1" applyFont="1" applyBorder="1">
      <alignment horizontal="center"/>
    </xf>
    <xf numFmtId="166" fontId="16" fillId="0" borderId="0" xfId="5" applyNumberFormat="1" applyFont="1" applyFill="1" applyBorder="1" applyAlignment="1">
      <alignment horizontal="center" vertical="center" wrapText="1"/>
    </xf>
    <xf numFmtId="166" fontId="16" fillId="0" borderId="0" xfId="5" applyNumberFormat="1" applyFont="1" applyFill="1" applyBorder="1" applyAlignment="1">
      <alignment horizontal="center" wrapText="1"/>
    </xf>
    <xf numFmtId="166" fontId="23" fillId="0" borderId="32" xfId="11" applyNumberFormat="1" applyFont="1" applyBorder="1" applyAlignment="1">
      <alignment horizontal="center"/>
    </xf>
    <xf numFmtId="166" fontId="23" fillId="0" borderId="28" xfId="5" applyNumberFormat="1" applyFont="1" applyFill="1" applyBorder="1" applyAlignment="1">
      <alignment horizontal="center" wrapText="1"/>
    </xf>
    <xf numFmtId="3" fontId="15" fillId="0" borderId="4" xfId="11" applyNumberFormat="1" applyFont="1" applyBorder="1" applyAlignment="1">
      <alignment horizontal="center"/>
    </xf>
    <xf numFmtId="0" fontId="16" fillId="0" borderId="0" xfId="5" applyFont="1" applyBorder="1" applyAlignment="1">
      <alignment horizontal="left"/>
    </xf>
    <xf numFmtId="166" fontId="16" fillId="0" borderId="3" xfId="1" applyNumberFormat="1" applyFont="1" applyBorder="1" applyAlignment="1">
      <alignment horizontal="center"/>
    </xf>
    <xf numFmtId="166" fontId="16" fillId="0" borderId="0" xfId="5" applyNumberFormat="1" applyFont="1" applyBorder="1">
      <alignment horizontal="center"/>
    </xf>
    <xf numFmtId="166" fontId="16" fillId="0" borderId="4" xfId="5" applyNumberFormat="1" applyFont="1" applyBorder="1">
      <alignment horizontal="center"/>
    </xf>
    <xf numFmtId="166" fontId="23" fillId="0" borderId="14" xfId="1" applyNumberFormat="1" applyFont="1" applyFill="1" applyBorder="1" applyAlignment="1">
      <alignment horizontal="center" vertical="center"/>
    </xf>
    <xf numFmtId="166" fontId="16" fillId="0" borderId="3" xfId="5" applyNumberFormat="1" applyFont="1" applyBorder="1">
      <alignment horizontal="center"/>
    </xf>
    <xf numFmtId="166" fontId="23" fillId="0" borderId="16" xfId="1" applyNumberFormat="1" applyFont="1" applyFill="1" applyBorder="1" applyAlignment="1">
      <alignment horizontal="center" vertical="center"/>
    </xf>
    <xf numFmtId="3" fontId="16" fillId="0" borderId="5" xfId="0" applyNumberFormat="1" applyFont="1" applyBorder="1" applyAlignment="1">
      <alignment horizontal="center" vertical="center"/>
    </xf>
    <xf numFmtId="3" fontId="23" fillId="0" borderId="16" xfId="0" applyNumberFormat="1" applyFont="1" applyBorder="1" applyAlignment="1">
      <alignment horizontal="center" vertical="center"/>
    </xf>
    <xf numFmtId="166" fontId="16" fillId="0" borderId="3" xfId="1" applyNumberFormat="1" applyFont="1" applyBorder="1" applyAlignment="1">
      <alignment horizontal="center" vertical="center"/>
    </xf>
    <xf numFmtId="0" fontId="8" fillId="0" borderId="1" xfId="2" applyFont="1" applyFill="1" applyBorder="1">
      <alignment horizontal="center"/>
    </xf>
    <xf numFmtId="0" fontId="8" fillId="0" borderId="2" xfId="2" applyFont="1" applyFill="1" applyBorder="1">
      <alignment horizontal="center"/>
    </xf>
    <xf numFmtId="0" fontId="9" fillId="0" borderId="3" xfId="2" applyFont="1" applyFill="1" applyBorder="1">
      <alignment horizontal="center"/>
    </xf>
    <xf numFmtId="0" fontId="9" fillId="0" borderId="4" xfId="2" applyFont="1" applyFill="1" applyBorder="1">
      <alignment horizontal="center"/>
    </xf>
    <xf numFmtId="0" fontId="76" fillId="0" borderId="1" xfId="3" applyFont="1" applyFill="1" applyBorder="1">
      <alignment horizontal="center"/>
    </xf>
    <xf numFmtId="0" fontId="76" fillId="0" borderId="2" xfId="3" applyFont="1" applyFill="1" applyBorder="1">
      <alignment horizontal="center"/>
    </xf>
    <xf numFmtId="0" fontId="16" fillId="0" borderId="0" xfId="0" applyFont="1" applyAlignment="1">
      <alignment horizontal="left" wrapText="1"/>
    </xf>
    <xf numFmtId="0" fontId="19" fillId="0" borderId="0" xfId="2" applyFont="1" applyFill="1">
      <alignment horizontal="center"/>
    </xf>
    <xf numFmtId="0" fontId="9" fillId="0" borderId="0" xfId="4" applyFont="1" applyFill="1">
      <alignment horizontal="center"/>
    </xf>
    <xf numFmtId="0" fontId="12" fillId="0" borderId="0" xfId="3" applyFont="1" applyFill="1">
      <alignment horizontal="center"/>
    </xf>
    <xf numFmtId="0" fontId="14" fillId="0" borderId="17" xfId="0" applyFont="1" applyBorder="1" applyAlignment="1">
      <alignment horizontal="justify" wrapText="1"/>
    </xf>
    <xf numFmtId="0" fontId="14" fillId="0" borderId="0" xfId="0" applyFont="1" applyAlignment="1">
      <alignment horizontal="left" wrapText="1"/>
    </xf>
    <xf numFmtId="0" fontId="16" fillId="0" borderId="0" xfId="0" applyFont="1" applyAlignment="1">
      <alignment horizontal="left"/>
    </xf>
    <xf numFmtId="0" fontId="16" fillId="0" borderId="0" xfId="0" applyFont="1" applyAlignment="1">
      <alignment horizontal="justify" vertical="top" wrapText="1"/>
    </xf>
    <xf numFmtId="0" fontId="12" fillId="0" borderId="0" xfId="3" applyFont="1" applyFill="1" applyBorder="1">
      <alignment horizontal="center"/>
    </xf>
    <xf numFmtId="0" fontId="16" fillId="0" borderId="17" xfId="0" applyFont="1" applyBorder="1"/>
    <xf numFmtId="0" fontId="30" fillId="0" borderId="0" xfId="6" applyFont="1" applyAlignment="1">
      <alignment horizontal="center"/>
    </xf>
    <xf numFmtId="0" fontId="12" fillId="0" borderId="0" xfId="3" applyFont="1" applyBorder="1" applyAlignment="1">
      <alignment horizontal="center" wrapText="1"/>
    </xf>
    <xf numFmtId="0" fontId="16" fillId="0" borderId="0" xfId="0" applyFont="1" applyAlignment="1">
      <alignment horizontal="justify" wrapText="1"/>
    </xf>
    <xf numFmtId="0" fontId="14" fillId="0" borderId="17" xfId="0" applyFont="1" applyBorder="1" applyAlignment="1">
      <alignment wrapText="1"/>
    </xf>
    <xf numFmtId="0" fontId="14" fillId="0" borderId="0" xfId="0" applyFont="1" applyAlignment="1">
      <alignment horizontal="left"/>
    </xf>
    <xf numFmtId="0" fontId="14" fillId="0" borderId="0" xfId="0" applyFont="1" applyAlignment="1">
      <alignment horizontal="left" vertical="top" wrapText="1"/>
    </xf>
    <xf numFmtId="0" fontId="15" fillId="0" borderId="0" xfId="5" applyFont="1" applyFill="1" applyBorder="1">
      <alignment horizontal="center"/>
    </xf>
    <xf numFmtId="0" fontId="15" fillId="0" borderId="4" xfId="5" applyFont="1" applyFill="1" applyBorder="1">
      <alignment horizontal="center"/>
    </xf>
    <xf numFmtId="0" fontId="8" fillId="0" borderId="0" xfId="2" applyFont="1">
      <alignment horizontal="center"/>
    </xf>
    <xf numFmtId="0" fontId="9" fillId="0" borderId="0" xfId="8" applyFont="1">
      <alignment horizontal="center"/>
    </xf>
    <xf numFmtId="0" fontId="32" fillId="0" borderId="0" xfId="8" applyFont="1">
      <alignment horizontal="center"/>
    </xf>
    <xf numFmtId="0" fontId="33" fillId="0" borderId="0" xfId="3" applyFont="1">
      <alignment horizontal="center"/>
    </xf>
    <xf numFmtId="0" fontId="76" fillId="0" borderId="0" xfId="3" applyFont="1" applyBorder="1">
      <alignment horizontal="center"/>
    </xf>
    <xf numFmtId="0" fontId="12" fillId="0" borderId="0" xfId="3" applyFont="1">
      <alignment horizontal="center"/>
    </xf>
    <xf numFmtId="0" fontId="23" fillId="0" borderId="0" xfId="5" applyFont="1" applyBorder="1">
      <alignment horizontal="center"/>
    </xf>
    <xf numFmtId="0" fontId="23" fillId="0" borderId="4" xfId="5" applyFont="1" applyBorder="1">
      <alignment horizontal="center"/>
    </xf>
    <xf numFmtId="0" fontId="16" fillId="0" borderId="17" xfId="0" applyFont="1" applyBorder="1" applyAlignment="1">
      <alignment horizontal="left" wrapText="1"/>
    </xf>
    <xf numFmtId="0" fontId="16" fillId="0" borderId="17" xfId="0" applyFont="1" applyBorder="1" applyAlignment="1">
      <alignment horizontal="left" vertical="top" wrapText="1"/>
    </xf>
    <xf numFmtId="0" fontId="76" fillId="0" borderId="0" xfId="3" applyFont="1" applyBorder="1" applyAlignment="1">
      <alignment horizontal="center" wrapText="1"/>
    </xf>
    <xf numFmtId="0" fontId="14" fillId="0" borderId="0" xfId="0" applyFont="1" applyAlignment="1">
      <alignment vertical="top" wrapText="1"/>
    </xf>
    <xf numFmtId="0" fontId="14" fillId="0" borderId="0" xfId="0" applyFont="1" applyAlignment="1">
      <alignment vertical="top"/>
    </xf>
    <xf numFmtId="0" fontId="14" fillId="0" borderId="0" xfId="0" applyFont="1" applyAlignment="1">
      <alignment horizontal="justify" wrapText="1"/>
    </xf>
    <xf numFmtId="0" fontId="14" fillId="0" borderId="0" xfId="0" applyFont="1" applyAlignment="1">
      <alignment wrapText="1"/>
    </xf>
    <xf numFmtId="0" fontId="83" fillId="0" borderId="0" xfId="9" applyFont="1" applyFill="1">
      <alignment horizontal="center"/>
    </xf>
    <xf numFmtId="0" fontId="86" fillId="0" borderId="0" xfId="9" applyFont="1" applyFill="1">
      <alignment horizontal="center"/>
    </xf>
    <xf numFmtId="0" fontId="76" fillId="0" borderId="0" xfId="3" applyFont="1" applyFill="1">
      <alignment horizontal="center"/>
    </xf>
    <xf numFmtId="0" fontId="15" fillId="0" borderId="3" xfId="5" applyFont="1" applyFill="1" applyBorder="1">
      <alignment horizontal="center"/>
    </xf>
    <xf numFmtId="0" fontId="16" fillId="0" borderId="0" xfId="0" applyFont="1" applyAlignment="1">
      <alignment wrapText="1"/>
    </xf>
    <xf numFmtId="0" fontId="23" fillId="0" borderId="0" xfId="5" applyFont="1" applyFill="1" applyBorder="1">
      <alignment horizontal="center"/>
    </xf>
    <xf numFmtId="0" fontId="23" fillId="0" borderId="4" xfId="5" applyFont="1" applyFill="1" applyBorder="1">
      <alignment horizontal="center"/>
    </xf>
    <xf numFmtId="0" fontId="45" fillId="0" borderId="0" xfId="0" applyFont="1" applyAlignment="1">
      <alignment horizontal="left" wrapText="1"/>
    </xf>
    <xf numFmtId="0" fontId="16" fillId="0" borderId="0" xfId="0" applyFont="1" applyAlignment="1">
      <alignment horizontal="left" vertical="top" wrapText="1"/>
    </xf>
    <xf numFmtId="0" fontId="12" fillId="0" borderId="0" xfId="34" applyFont="1" applyAlignment="1">
      <alignment horizontal="center" wrapText="1"/>
    </xf>
    <xf numFmtId="0" fontId="32" fillId="0" borderId="0" xfId="10" applyFont="1">
      <alignment horizontal="center"/>
    </xf>
    <xf numFmtId="0" fontId="15" fillId="0" borderId="0" xfId="3" applyFont="1" applyBorder="1">
      <alignment horizontal="center"/>
    </xf>
    <xf numFmtId="0" fontId="15" fillId="0" borderId="4" xfId="3" applyFont="1" applyBorder="1">
      <alignment horizontal="center"/>
    </xf>
    <xf numFmtId="0" fontId="32" fillId="0" borderId="0" xfId="10" applyFont="1" applyBorder="1">
      <alignment horizontal="center"/>
    </xf>
    <xf numFmtId="0" fontId="15" fillId="0" borderId="0" xfId="5" applyFont="1" applyBorder="1">
      <alignment horizontal="center"/>
    </xf>
    <xf numFmtId="0" fontId="15" fillId="0" borderId="4" xfId="5" applyFont="1" applyBorder="1">
      <alignment horizontal="center"/>
    </xf>
    <xf numFmtId="0" fontId="16" fillId="0" borderId="17" xfId="0" applyFont="1" applyBorder="1" applyAlignment="1">
      <alignment wrapText="1"/>
    </xf>
    <xf numFmtId="0" fontId="15" fillId="0" borderId="0" xfId="5" applyFont="1" applyFill="1" applyBorder="1" applyAlignment="1">
      <alignment horizontal="center" wrapText="1"/>
    </xf>
    <xf numFmtId="0" fontId="14" fillId="0" borderId="17" xfId="0" applyFont="1" applyBorder="1" applyAlignment="1">
      <alignment horizontal="left" wrapText="1"/>
    </xf>
    <xf numFmtId="0" fontId="16" fillId="0" borderId="0" xfId="0" applyFont="1" applyAlignment="1">
      <alignment horizontal="center"/>
    </xf>
    <xf numFmtId="0" fontId="52" fillId="0" borderId="17" xfId="0" applyFont="1" applyBorder="1" applyAlignment="1">
      <alignment horizontal="left" wrapText="1"/>
    </xf>
    <xf numFmtId="0" fontId="32" fillId="0" borderId="0" xfId="9" applyFont="1">
      <alignment horizontal="center"/>
    </xf>
    <xf numFmtId="0" fontId="33" fillId="0" borderId="0" xfId="10" applyFont="1">
      <alignment horizontal="center"/>
    </xf>
    <xf numFmtId="0" fontId="12" fillId="0" borderId="0" xfId="3" applyFont="1" applyBorder="1">
      <alignment horizontal="center"/>
    </xf>
    <xf numFmtId="0" fontId="23" fillId="0" borderId="0" xfId="5" applyFont="1" applyBorder="1" applyAlignment="1">
      <alignment horizontal="left"/>
    </xf>
    <xf numFmtId="0" fontId="73" fillId="0" borderId="0" xfId="5" applyFont="1" applyBorder="1">
      <alignment horizontal="center"/>
    </xf>
    <xf numFmtId="0" fontId="73" fillId="0" borderId="20" xfId="5" applyFont="1" applyBorder="1">
      <alignment horizontal="center"/>
    </xf>
    <xf numFmtId="0" fontId="73" fillId="0" borderId="4" xfId="5" applyFont="1" applyBorder="1">
      <alignment horizontal="center"/>
    </xf>
    <xf numFmtId="0" fontId="23" fillId="0" borderId="3" xfId="5" applyFont="1" applyBorder="1">
      <alignment horizontal="center"/>
    </xf>
    <xf numFmtId="0" fontId="23" fillId="0" borderId="20" xfId="5" applyFont="1" applyBorder="1">
      <alignment horizontal="center"/>
    </xf>
    <xf numFmtId="0" fontId="44" fillId="0" borderId="18" xfId="3" applyFont="1" applyBorder="1">
      <alignment horizontal="center"/>
    </xf>
    <xf numFmtId="0" fontId="76" fillId="0" borderId="0" xfId="3" applyFont="1" applyFill="1" applyBorder="1">
      <alignment horizontal="center"/>
    </xf>
    <xf numFmtId="0" fontId="14" fillId="0" borderId="0" xfId="13" applyFont="1"/>
    <xf numFmtId="0" fontId="83" fillId="0" borderId="0" xfId="6" applyFont="1" applyAlignment="1">
      <alignment horizontal="center"/>
    </xf>
    <xf numFmtId="0" fontId="76" fillId="0" borderId="0" xfId="3" applyFont="1" applyFill="1" applyBorder="1" applyAlignment="1">
      <alignment horizontal="center" wrapText="1"/>
    </xf>
    <xf numFmtId="0" fontId="14" fillId="0" borderId="0" xfId="13" applyFont="1" applyAlignment="1">
      <alignment horizontal="justify" wrapText="1"/>
    </xf>
    <xf numFmtId="0" fontId="14" fillId="0" borderId="0" xfId="13" applyFont="1" applyAlignment="1">
      <alignment horizontal="left" vertical="top" wrapText="1"/>
    </xf>
    <xf numFmtId="0" fontId="14" fillId="0" borderId="0" xfId="13" applyFont="1" applyAlignment="1">
      <alignment horizontal="justify" vertical="top" wrapText="1"/>
    </xf>
    <xf numFmtId="0" fontId="16" fillId="0" borderId="0" xfId="0" applyFont="1" applyAlignment="1">
      <alignment horizontal="left" vertical="top"/>
    </xf>
    <xf numFmtId="0" fontId="16" fillId="0" borderId="0" xfId="11" applyFont="1" applyAlignment="1">
      <alignment horizontal="justify" wrapText="1"/>
    </xf>
    <xf numFmtId="0" fontId="82" fillId="0" borderId="0" xfId="10" applyFont="1" applyFill="1" applyBorder="1">
      <alignment horizontal="center"/>
    </xf>
    <xf numFmtId="0" fontId="12" fillId="0" borderId="0" xfId="3" applyFont="1" applyFill="1" applyBorder="1" applyAlignment="1">
      <alignment horizontal="center" wrapText="1"/>
    </xf>
    <xf numFmtId="0" fontId="82" fillId="0" borderId="20" xfId="10" applyFont="1" applyFill="1" applyBorder="1">
      <alignment horizontal="center"/>
    </xf>
    <xf numFmtId="0" fontId="82" fillId="0" borderId="30" xfId="10" applyFont="1" applyFill="1" applyBorder="1">
      <alignment horizontal="center"/>
    </xf>
    <xf numFmtId="0" fontId="82" fillId="0" borderId="26" xfId="10" applyFont="1" applyFill="1" applyBorder="1">
      <alignment horizontal="center"/>
    </xf>
    <xf numFmtId="0" fontId="14" fillId="0" borderId="17" xfId="11" applyFont="1" applyBorder="1" applyAlignment="1">
      <alignment horizontal="left" vertical="top" wrapText="1"/>
    </xf>
    <xf numFmtId="0" fontId="16" fillId="0" borderId="0" xfId="11" applyFont="1" applyAlignment="1">
      <alignment horizontal="left"/>
    </xf>
    <xf numFmtId="0" fontId="14" fillId="0" borderId="0" xfId="11" applyFont="1" applyAlignment="1">
      <alignment horizontal="left" wrapText="1"/>
    </xf>
    <xf numFmtId="0" fontId="14" fillId="0" borderId="17" xfId="0" applyFont="1" applyBorder="1" applyAlignment="1">
      <alignment horizontal="left" vertical="top" wrapText="1"/>
    </xf>
    <xf numFmtId="0" fontId="95" fillId="0" borderId="0" xfId="8" applyFont="1">
      <alignment horizontal="center"/>
    </xf>
    <xf numFmtId="0" fontId="15" fillId="0" borderId="0" xfId="3" applyFont="1" applyBorder="1" applyAlignment="1">
      <alignment horizontal="center" wrapText="1"/>
    </xf>
    <xf numFmtId="0" fontId="23" fillId="0" borderId="3" xfId="3" applyFont="1" applyBorder="1" applyAlignment="1">
      <alignment horizontal="center" vertical="center" wrapText="1"/>
    </xf>
    <xf numFmtId="0" fontId="23" fillId="0" borderId="0" xfId="3" applyFont="1" applyBorder="1" applyAlignment="1">
      <alignment horizontal="center" wrapText="1"/>
    </xf>
    <xf numFmtId="0" fontId="23" fillId="0" borderId="4" xfId="3" applyFont="1" applyBorder="1" applyAlignment="1">
      <alignment horizontal="center" wrapText="1"/>
    </xf>
    <xf numFmtId="0" fontId="16" fillId="0" borderId="0" xfId="0" applyFont="1" applyAlignment="1">
      <alignment horizontal="justify" vertical="center" wrapText="1"/>
    </xf>
    <xf numFmtId="0" fontId="23" fillId="0" borderId="0" xfId="3" applyFont="1" applyBorder="1">
      <alignment horizontal="center"/>
    </xf>
    <xf numFmtId="0" fontId="23" fillId="0" borderId="0" xfId="3" applyFont="1" applyBorder="1" applyAlignment="1">
      <alignment horizontal="left" wrapText="1"/>
    </xf>
    <xf numFmtId="0" fontId="23" fillId="0" borderId="3" xfId="3" applyFont="1" applyFill="1" applyBorder="1" applyAlignment="1">
      <alignment horizontal="center" wrapText="1"/>
    </xf>
    <xf numFmtId="0" fontId="16" fillId="0" borderId="17" xfId="0" applyFont="1" applyBorder="1" applyAlignment="1">
      <alignment horizontal="left" vertical="center" wrapText="1"/>
    </xf>
    <xf numFmtId="0" fontId="16" fillId="0" borderId="17" xfId="11" applyFont="1" applyBorder="1" applyAlignment="1">
      <alignment horizontal="left" wrapText="1"/>
    </xf>
    <xf numFmtId="0" fontId="16" fillId="0" borderId="0" xfId="11" applyFont="1"/>
    <xf numFmtId="0" fontId="8" fillId="0" borderId="0" xfId="11" applyFont="1" applyAlignment="1">
      <alignment horizontal="center"/>
    </xf>
    <xf numFmtId="0" fontId="9" fillId="0" borderId="0" xfId="0" applyFont="1" applyAlignment="1">
      <alignment horizontal="center"/>
    </xf>
    <xf numFmtId="0" fontId="32" fillId="0" borderId="0" xfId="0" applyFont="1" applyAlignment="1">
      <alignment horizontal="center"/>
    </xf>
    <xf numFmtId="0" fontId="33" fillId="0" borderId="0" xfId="11" applyFont="1" applyAlignment="1">
      <alignment horizontal="center"/>
    </xf>
    <xf numFmtId="0" fontId="23" fillId="0" borderId="3" xfId="5" applyFont="1" applyFill="1" applyBorder="1" applyAlignment="1">
      <alignment horizontal="center" wrapText="1"/>
    </xf>
    <xf numFmtId="0" fontId="23" fillId="0" borderId="0" xfId="5" applyFont="1" applyFill="1" applyBorder="1" applyAlignment="1">
      <alignment horizontal="center" wrapText="1"/>
    </xf>
    <xf numFmtId="0" fontId="44" fillId="0" borderId="0" xfId="10" applyFont="1">
      <alignment horizontal="center"/>
    </xf>
    <xf numFmtId="0" fontId="16" fillId="0" borderId="17" xfId="11" applyFont="1" applyBorder="1" applyAlignment="1">
      <alignment horizontal="justify" vertical="top" wrapText="1"/>
    </xf>
    <xf numFmtId="0" fontId="12" fillId="0" borderId="0" xfId="5" applyFont="1" applyBorder="1" applyAlignment="1">
      <alignment horizontal="center" wrapText="1"/>
    </xf>
    <xf numFmtId="0" fontId="83" fillId="0" borderId="0" xfId="8" applyFont="1" applyFill="1">
      <alignment horizontal="center"/>
    </xf>
    <xf numFmtId="0" fontId="15" fillId="0" borderId="0" xfId="3" applyFont="1" applyFill="1" applyBorder="1">
      <alignment horizontal="center"/>
    </xf>
    <xf numFmtId="0" fontId="14" fillId="0" borderId="17" xfId="11" applyFont="1" applyBorder="1" applyAlignment="1">
      <alignment horizontal="left" wrapText="1"/>
    </xf>
    <xf numFmtId="0" fontId="15" fillId="0" borderId="4" xfId="5" applyFont="1" applyBorder="1" applyAlignment="1">
      <alignment horizontal="center" wrapText="1"/>
    </xf>
    <xf numFmtId="0" fontId="15" fillId="0" borderId="0" xfId="5" applyFont="1" applyBorder="1" applyAlignment="1">
      <alignment horizontal="center" wrapText="1"/>
    </xf>
    <xf numFmtId="0" fontId="15" fillId="0" borderId="20" xfId="5" applyFont="1" applyBorder="1" applyAlignment="1">
      <alignment horizontal="center" wrapText="1"/>
    </xf>
    <xf numFmtId="0" fontId="14" fillId="0" borderId="0" xfId="11" applyFont="1" applyAlignment="1">
      <alignment horizontal="left" vertical="top" wrapText="1"/>
    </xf>
    <xf numFmtId="0" fontId="16" fillId="0" borderId="0" xfId="11" applyFont="1" applyAlignment="1">
      <alignment horizontal="left" vertical="center" wrapText="1"/>
    </xf>
    <xf numFmtId="0" fontId="16" fillId="0" borderId="0" xfId="20" applyFont="1" applyAlignment="1">
      <alignment horizontal="justify" vertical="center" wrapText="1"/>
    </xf>
    <xf numFmtId="0" fontId="53" fillId="0" borderId="0" xfId="20" applyFont="1" applyAlignment="1">
      <alignment horizontal="center"/>
    </xf>
    <xf numFmtId="0" fontId="32" fillId="0" borderId="0" xfId="8" applyFont="1" applyFill="1">
      <alignment horizontal="center"/>
    </xf>
    <xf numFmtId="0" fontId="23" fillId="0" borderId="3" xfId="0" applyFont="1" applyBorder="1" applyAlignment="1">
      <alignment horizontal="center"/>
    </xf>
    <xf numFmtId="0" fontId="23" fillId="0" borderId="0" xfId="0" applyFont="1" applyAlignment="1">
      <alignment horizontal="center"/>
    </xf>
    <xf numFmtId="0" fontId="14" fillId="0" borderId="0" xfId="11" applyFont="1" applyAlignment="1">
      <alignment horizontal="left" vertical="center" wrapText="1"/>
    </xf>
    <xf numFmtId="0" fontId="23" fillId="0" borderId="0" xfId="3" applyFont="1">
      <alignment horizontal="center"/>
    </xf>
    <xf numFmtId="0" fontId="16" fillId="0" borderId="0" xfId="11" applyFont="1" applyAlignment="1">
      <alignment horizontal="left" wrapText="1"/>
    </xf>
    <xf numFmtId="0" fontId="98" fillId="0" borderId="0" xfId="0" applyFont="1" applyAlignment="1">
      <alignment horizontal="left" wrapText="1"/>
    </xf>
    <xf numFmtId="0" fontId="16" fillId="0" borderId="17" xfId="11" applyFont="1" applyBorder="1" applyAlignment="1">
      <alignment horizontal="left" vertical="center" wrapText="1"/>
    </xf>
    <xf numFmtId="0" fontId="8" fillId="0" borderId="0" xfId="0" applyFont="1" applyAlignment="1">
      <alignment horizontal="center"/>
    </xf>
    <xf numFmtId="3" fontId="23" fillId="0" borderId="17" xfId="5" applyNumberFormat="1" applyFont="1" applyBorder="1">
      <alignment horizontal="center"/>
    </xf>
    <xf numFmtId="0" fontId="23" fillId="0" borderId="17" xfId="5" applyFont="1" applyBorder="1">
      <alignment horizontal="center"/>
    </xf>
    <xf numFmtId="166" fontId="23" fillId="0" borderId="17" xfId="5" applyNumberFormat="1" applyFont="1" applyBorder="1">
      <alignment horizontal="center"/>
    </xf>
    <xf numFmtId="0" fontId="12" fillId="0" borderId="0" xfId="3" applyFont="1" applyBorder="1" applyAlignment="1">
      <alignment horizontal="center" vertical="top" wrapText="1"/>
    </xf>
    <xf numFmtId="0" fontId="14" fillId="0" borderId="0" xfId="0" applyFont="1" applyAlignment="1">
      <alignment horizontal="justify" vertical="top" wrapText="1"/>
    </xf>
    <xf numFmtId="0" fontId="23" fillId="0" borderId="4" xfId="3" applyFont="1" applyBorder="1">
      <alignment horizontal="center"/>
    </xf>
    <xf numFmtId="0" fontId="57" fillId="0" borderId="0" xfId="8" applyFont="1">
      <alignment horizontal="center"/>
    </xf>
    <xf numFmtId="0" fontId="16" fillId="0" borderId="17" xfId="11" applyFont="1" applyBorder="1" applyAlignment="1">
      <alignment horizontal="left" vertical="top" wrapText="1"/>
    </xf>
    <xf numFmtId="0" fontId="0" fillId="0" borderId="0" xfId="11" applyFont="1" applyAlignment="1">
      <alignment horizontal="left" vertical="top" wrapText="1"/>
    </xf>
    <xf numFmtId="0" fontId="6" fillId="0" borderId="0" xfId="11" applyAlignment="1">
      <alignment horizontal="left" vertical="top" wrapText="1"/>
    </xf>
    <xf numFmtId="0" fontId="16" fillId="0" borderId="0" xfId="0" applyFont="1" applyAlignment="1">
      <alignment vertical="top" wrapText="1"/>
    </xf>
    <xf numFmtId="0" fontId="14" fillId="0" borderId="0" xfId="23" applyFont="1" applyAlignment="1">
      <alignment horizontal="left" wrapText="1"/>
    </xf>
    <xf numFmtId="0" fontId="14" fillId="0" borderId="0" xfId="23" applyFont="1" applyAlignment="1">
      <alignment horizontal="justify" vertical="top" wrapText="1"/>
    </xf>
    <xf numFmtId="0" fontId="16" fillId="0" borderId="0" xfId="23" applyFont="1"/>
    <xf numFmtId="0" fontId="16" fillId="0" borderId="0" xfId="23" applyFont="1" applyAlignment="1">
      <alignment horizontal="left" wrapText="1"/>
    </xf>
    <xf numFmtId="0" fontId="12" fillId="0" borderId="0" xfId="23" applyFont="1" applyAlignment="1">
      <alignment horizontal="center"/>
    </xf>
    <xf numFmtId="0" fontId="15" fillId="0" borderId="0" xfId="23" applyFont="1" applyAlignment="1">
      <alignment horizontal="center"/>
    </xf>
    <xf numFmtId="0" fontId="15" fillId="0" borderId="3" xfId="23" applyFont="1" applyBorder="1" applyAlignment="1">
      <alignment horizontal="center"/>
    </xf>
    <xf numFmtId="0" fontId="15" fillId="0" borderId="0" xfId="23" applyFont="1" applyAlignment="1">
      <alignment horizontal="center" wrapText="1"/>
    </xf>
    <xf numFmtId="0" fontId="12" fillId="0" borderId="0" xfId="23" applyFont="1" applyAlignment="1">
      <alignment horizontal="center" wrapText="1"/>
    </xf>
    <xf numFmtId="0" fontId="14" fillId="0" borderId="0" xfId="23" applyFont="1" applyAlignment="1">
      <alignment horizontal="justify" wrapText="1"/>
    </xf>
    <xf numFmtId="0" fontId="23" fillId="0" borderId="0" xfId="23" applyFont="1" applyAlignment="1">
      <alignment horizontal="center" wrapText="1"/>
    </xf>
    <xf numFmtId="0" fontId="23" fillId="0" borderId="3" xfId="5" applyFont="1" applyBorder="1" applyAlignment="1">
      <alignment horizontal="center" wrapText="1"/>
    </xf>
    <xf numFmtId="0" fontId="14" fillId="0" borderId="0" xfId="23" applyFont="1" applyAlignment="1">
      <alignment horizontal="left" vertical="top" wrapText="1"/>
    </xf>
    <xf numFmtId="0" fontId="26" fillId="0" borderId="17" xfId="0" applyFont="1" applyBorder="1"/>
    <xf numFmtId="0" fontId="16" fillId="0" borderId="0" xfId="0" applyFont="1"/>
    <xf numFmtId="0" fontId="23" fillId="0" borderId="3" xfId="3" applyFont="1" applyBorder="1">
      <alignment horizontal="center"/>
    </xf>
    <xf numFmtId="0" fontId="16" fillId="0" borderId="0" xfId="25" applyFont="1"/>
    <xf numFmtId="0" fontId="16" fillId="0" borderId="0" xfId="25" applyFont="1" applyAlignment="1">
      <alignment horizontal="left" vertical="top" wrapText="1"/>
    </xf>
    <xf numFmtId="0" fontId="5" fillId="0" borderId="0" xfId="25" applyAlignment="1">
      <alignment horizontal="left" vertical="top" wrapText="1"/>
    </xf>
    <xf numFmtId="0" fontId="8" fillId="0" borderId="0" xfId="9" applyFont="1" applyBorder="1">
      <alignment horizontal="center"/>
    </xf>
    <xf numFmtId="0" fontId="73" fillId="0" borderId="0" xfId="25" applyFont="1" applyAlignment="1">
      <alignment horizontal="center"/>
    </xf>
    <xf numFmtId="0" fontId="23" fillId="0" borderId="0" xfId="5" applyFont="1" applyBorder="1" applyAlignment="1">
      <alignment horizontal="left" wrapText="1"/>
    </xf>
    <xf numFmtId="0" fontId="23" fillId="0" borderId="3" xfId="3" applyFont="1" applyBorder="1" applyAlignment="1">
      <alignment horizontal="center" wrapText="1"/>
    </xf>
    <xf numFmtId="0" fontId="23" fillId="0" borderId="0" xfId="25" applyFont="1" applyAlignment="1">
      <alignment horizontal="center"/>
    </xf>
    <xf numFmtId="0" fontId="16" fillId="0" borderId="0" xfId="11" applyFont="1" applyAlignment="1">
      <alignment horizontal="justify" vertical="top" wrapText="1"/>
    </xf>
  </cellXfs>
  <cellStyles count="38">
    <cellStyle name="Comma 2" xfId="30" xr:uid="{00000000-0005-0000-0000-000000000000}"/>
    <cellStyle name="Head 5" xfId="4" xr:uid="{00000000-0005-0000-0000-000001000000}"/>
    <cellStyle name="Head 6" xfId="10" xr:uid="{00000000-0005-0000-0000-000002000000}"/>
    <cellStyle name="Head 7" xfId="34" xr:uid="{00000000-0005-0000-0000-000003000000}"/>
    <cellStyle name="Heading 2" xfId="2" builtinId="17"/>
    <cellStyle name="Heading 2 2" xfId="26" xr:uid="{00000000-0005-0000-0000-000005000000}"/>
    <cellStyle name="Heading 3 2" xfId="8" xr:uid="{00000000-0005-0000-0000-000006000000}"/>
    <cellStyle name="Heading 4 2" xfId="9" xr:uid="{00000000-0005-0000-0000-000007000000}"/>
    <cellStyle name="Normal" xfId="0" builtinId="0"/>
    <cellStyle name="Normal 10" xfId="23" xr:uid="{00000000-0005-0000-0000-000009000000}"/>
    <cellStyle name="Normal 18 2" xfId="11" xr:uid="{00000000-0005-0000-0000-00000A000000}"/>
    <cellStyle name="Normal 19 2" xfId="14" xr:uid="{00000000-0005-0000-0000-00000B000000}"/>
    <cellStyle name="Normal 19 3" xfId="6" xr:uid="{00000000-0005-0000-0000-00000C000000}"/>
    <cellStyle name="Normal 2" xfId="33" xr:uid="{00000000-0005-0000-0000-00000D000000}"/>
    <cellStyle name="Normal 2 10" xfId="22" xr:uid="{00000000-0005-0000-0000-00000E000000}"/>
    <cellStyle name="Normal 2 11 2" xfId="7" xr:uid="{00000000-0005-0000-0000-00000F000000}"/>
    <cellStyle name="Normal 2 11 3" xfId="18" xr:uid="{00000000-0005-0000-0000-000010000000}"/>
    <cellStyle name="Normal 2 2 2" xfId="25" xr:uid="{00000000-0005-0000-0000-000011000000}"/>
    <cellStyle name="Normal 2 3" xfId="24" xr:uid="{00000000-0005-0000-0000-000012000000}"/>
    <cellStyle name="Normal 2 5" xfId="13" xr:uid="{00000000-0005-0000-0000-000013000000}"/>
    <cellStyle name="Normal 2 7" xfId="19" xr:uid="{00000000-0005-0000-0000-000014000000}"/>
    <cellStyle name="Normal 2 7 3" xfId="28" xr:uid="{00000000-0005-0000-0000-000015000000}"/>
    <cellStyle name="Normal 2 8" xfId="17" xr:uid="{00000000-0005-0000-0000-000016000000}"/>
    <cellStyle name="Normal 2 9" xfId="21" xr:uid="{00000000-0005-0000-0000-000017000000}"/>
    <cellStyle name="Normal 21" xfId="12" xr:uid="{00000000-0005-0000-0000-000018000000}"/>
    <cellStyle name="Normal 22 2" xfId="15" xr:uid="{00000000-0005-0000-0000-000019000000}"/>
    <cellStyle name="Normal 24" xfId="16" xr:uid="{00000000-0005-0000-0000-00001A000000}"/>
    <cellStyle name="Normal 25" xfId="20" xr:uid="{00000000-0005-0000-0000-00001B000000}"/>
    <cellStyle name="Normal 3" xfId="29" xr:uid="{00000000-0005-0000-0000-00001C000000}"/>
    <cellStyle name="Normal 4" xfId="36" xr:uid="{00000000-0005-0000-0000-00001D000000}"/>
    <cellStyle name="Percent" xfId="1" builtinId="5"/>
    <cellStyle name="Percent 15" xfId="27" xr:uid="{00000000-0005-0000-0000-00001F000000}"/>
    <cellStyle name="Percent 2" xfId="31" xr:uid="{00000000-0005-0000-0000-000020000000}"/>
    <cellStyle name="Table subhead" xfId="32" xr:uid="{00000000-0005-0000-0000-000021000000}"/>
    <cellStyle name="Table subhead 2" xfId="35" xr:uid="{00000000-0005-0000-0000-000022000000}"/>
    <cellStyle name="Table subhead 3" xfId="37" xr:uid="{00000000-0005-0000-0000-000023000000}"/>
    <cellStyle name="Tablehead" xfId="3" xr:uid="{00000000-0005-0000-0000-000024000000}"/>
    <cellStyle name="Tale subhead" xfId="5"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customXml" Target="../customXml/item2.xml"/><Relationship Id="rId5" Type="http://schemas.openxmlformats.org/officeDocument/2006/relationships/worksheet" Target="worksheets/sheet5.xml"/><Relationship Id="rId90" Type="http://schemas.openxmlformats.org/officeDocument/2006/relationships/externalLink" Target="externalLinks/externalLink1.xml"/><Relationship Id="rId95" Type="http://schemas.openxmlformats.org/officeDocument/2006/relationships/externalLink" Target="externalLinks/externalLink6.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externalLink" Target="externalLinks/externalLink2.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5.xml"/><Relationship Id="rId99" Type="http://schemas.microsoft.com/office/2017/10/relationships/person" Target="persons/person.xml"/><Relationship Id="rId10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4.xml"/><Relationship Id="rId98" Type="http://schemas.openxmlformats.org/officeDocument/2006/relationships/sharedStrings" Target="sharedStrings.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Household housing types, 1996 and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439897205227761"/>
          <c:y val="0.21364623539704597"/>
          <c:w val="0.87400270320266737"/>
          <c:h val="0.59512428593484634"/>
        </c:manualLayout>
      </c:layout>
      <c:barChart>
        <c:barDir val="col"/>
        <c:grouping val="clustered"/>
        <c:varyColors val="0"/>
        <c:ser>
          <c:idx val="0"/>
          <c:order val="0"/>
          <c:tx>
            <c:strRef>
              <c:f>'Changes by HH.Charts'!$E$4</c:f>
              <c:strCache>
                <c:ptCount val="1"/>
                <c:pt idx="0">
                  <c:v>1996</c:v>
                </c:pt>
              </c:strCache>
            </c:strRef>
          </c:tx>
          <c:spPr>
            <a:solidFill>
              <a:srgbClr val="C00000"/>
            </a:solidFill>
            <a:ln>
              <a:noFill/>
            </a:ln>
            <a:effectLst/>
          </c:spPr>
          <c:invertIfNegative val="0"/>
          <c:dLbls>
            <c:dLbl>
              <c:idx val="0"/>
              <c:layout>
                <c:manualLayout>
                  <c:x val="-2.6666672265968174E-3"/>
                  <c:y val="1.30718954248366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A3-4DCF-978A-B3CE4B13798E}"/>
                </c:ext>
              </c:extLst>
            </c:dLbl>
            <c:dLbl>
              <c:idx val="1"/>
              <c:layout>
                <c:manualLayout>
                  <c:x val="-8.0000016797903781E-3"/>
                  <c:y val="8.7145969498909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A3-4DCF-978A-B3CE4B13798E}"/>
                </c:ext>
              </c:extLst>
            </c:dLbl>
            <c:dLbl>
              <c:idx val="2"/>
              <c:layout>
                <c:manualLayout>
                  <c:x val="-2.6666672265968907E-3"/>
                  <c:y val="8.714596949891068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A3-4DCF-978A-B3CE4B1379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'Changes by HH.Charts'!$D$5:$D$7</c:f>
              <c:strCache>
                <c:ptCount val="3"/>
                <c:pt idx="0">
                  <c:v>Formal</c:v>
                </c:pt>
                <c:pt idx="1">
                  <c:v>Informal</c:v>
                </c:pt>
                <c:pt idx="2">
                  <c:v>Traditional</c:v>
                </c:pt>
              </c:strCache>
            </c:strRef>
          </c:cat>
          <c:val>
            <c:numRef>
              <c:f>'Changes by HH.Charts'!$E$5:$E$7</c:f>
              <c:numCache>
                <c:formatCode>0.0</c:formatCode>
                <c:ptCount val="3"/>
                <c:pt idx="0">
                  <c:v>5.8</c:v>
                </c:pt>
                <c:pt idx="1">
                  <c:v>1.5</c:v>
                </c:pt>
                <c:pt idx="2">
                  <c:v>1.6</c:v>
                </c:pt>
              </c:numCache>
            </c:numRef>
          </c:val>
          <c:extLst>
            <c:ext xmlns:c16="http://schemas.microsoft.com/office/drawing/2014/chart" uri="{C3380CC4-5D6E-409C-BE32-E72D297353CC}">
              <c16:uniqueId val="{00000000-5929-4EA2-A57F-038C1D004D70}"/>
            </c:ext>
          </c:extLst>
        </c:ser>
        <c:ser>
          <c:idx val="1"/>
          <c:order val="1"/>
          <c:tx>
            <c:strRef>
              <c:f>'Changes by HH.Charts'!$F$4</c:f>
              <c:strCache>
                <c:ptCount val="1"/>
                <c:pt idx="0">
                  <c:v>2023</c:v>
                </c:pt>
              </c:strCache>
            </c:strRef>
          </c:tx>
          <c:spPr>
            <a:solidFill>
              <a:schemeClr val="accent2"/>
            </a:solidFill>
            <a:ln>
              <a:noFill/>
            </a:ln>
            <a:effectLst/>
          </c:spPr>
          <c:invertIfNegative val="0"/>
          <c:dLbls>
            <c:dLbl>
              <c:idx val="0"/>
              <c:layout>
                <c:manualLayout>
                  <c:x val="0"/>
                  <c:y val="1.56053042389309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45-4CE1-833A-E9A9F170CAC1}"/>
                </c:ext>
              </c:extLst>
            </c:dLbl>
            <c:dLbl>
              <c:idx val="1"/>
              <c:layout>
                <c:manualLayout>
                  <c:x val="-2.6666672265967931E-3"/>
                  <c:y val="1.90506578834507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45-4CE1-833A-E9A9F170CAC1}"/>
                </c:ext>
              </c:extLst>
            </c:dLbl>
            <c:dLbl>
              <c:idx val="2"/>
              <c:layout>
                <c:manualLayout>
                  <c:x val="0"/>
                  <c:y val="1.3781219344925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45-4CE1-833A-E9A9F170CA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'Changes by HH.Charts'!$D$5:$D$7</c:f>
              <c:strCache>
                <c:ptCount val="3"/>
                <c:pt idx="0">
                  <c:v>Formal</c:v>
                </c:pt>
                <c:pt idx="1">
                  <c:v>Informal</c:v>
                </c:pt>
                <c:pt idx="2">
                  <c:v>Traditional</c:v>
                </c:pt>
              </c:strCache>
            </c:strRef>
          </c:cat>
          <c:val>
            <c:numRef>
              <c:f>'Changes by HH.Charts'!$F$5:$F$7</c:f>
              <c:numCache>
                <c:formatCode>0.0</c:formatCode>
                <c:ptCount val="3"/>
                <c:pt idx="0">
                  <c:v>16</c:v>
                </c:pt>
                <c:pt idx="1">
                  <c:v>2.2999999999999998</c:v>
                </c:pt>
                <c:pt idx="2">
                  <c:v>0.7</c:v>
                </c:pt>
              </c:numCache>
            </c:numRef>
          </c:val>
          <c:extLst>
            <c:ext xmlns:c16="http://schemas.microsoft.com/office/drawing/2014/chart" uri="{C3380CC4-5D6E-409C-BE32-E72D297353CC}">
              <c16:uniqueId val="{00000001-5929-4EA2-A57F-038C1D004D70}"/>
            </c:ext>
          </c:extLst>
        </c:ser>
        <c:dLbls>
          <c:showLegendKey val="0"/>
          <c:showVal val="0"/>
          <c:showCatName val="0"/>
          <c:showSerName val="0"/>
          <c:showPercent val="0"/>
          <c:showBubbleSize val="0"/>
        </c:dLbls>
        <c:gapWidth val="219"/>
        <c:overlap val="-27"/>
        <c:axId val="571461088"/>
        <c:axId val="571458736"/>
      </c:barChart>
      <c:catAx>
        <c:axId val="57146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n-US"/>
          </a:p>
        </c:txPr>
        <c:crossAx val="571458736"/>
        <c:crosses val="autoZero"/>
        <c:auto val="1"/>
        <c:lblAlgn val="ctr"/>
        <c:lblOffset val="100"/>
        <c:noMultiLvlLbl val="0"/>
      </c:catAx>
      <c:valAx>
        <c:axId val="571458736"/>
        <c:scaling>
          <c:orientation val="minMax"/>
          <c:max val="16"/>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ysClr val="windowText" lastClr="000000"/>
                    </a:solidFill>
                    <a:latin typeface="+mj-lt"/>
                    <a:ea typeface="+mn-ea"/>
                    <a:cs typeface="+mn-cs"/>
                  </a:defRPr>
                </a:pPr>
                <a:r>
                  <a:rPr lang="en-ZA" b="1">
                    <a:solidFill>
                      <a:sysClr val="windowText" lastClr="000000"/>
                    </a:solidFill>
                    <a:latin typeface="+mj-lt"/>
                  </a:rPr>
                  <a:t>Millions</a:t>
                </a:r>
              </a:p>
            </c:rich>
          </c:tx>
          <c:layout>
            <c:manualLayout>
              <c:xMode val="edge"/>
              <c:yMode val="edge"/>
              <c:x val="4.3836859598290728E-2"/>
              <c:y val="0.11005506664608103"/>
            </c:manualLayout>
          </c:layout>
          <c:overlay val="0"/>
          <c:spPr>
            <a:noFill/>
            <a:ln>
              <a:noFill/>
            </a:ln>
            <a:effectLst/>
          </c:spPr>
          <c:txPr>
            <a:bodyPr rot="0" spcFirstLastPara="1" vertOverflow="ellipsis" wrap="square" anchor="ctr" anchorCtr="1"/>
            <a:lstStyle/>
            <a:p>
              <a:pPr>
                <a:defRPr sz="1000" b="1" i="0" u="none" strike="noStrike" kern="1200" baseline="0">
                  <a:solidFill>
                    <a:sysClr val="windowText" lastClr="000000"/>
                  </a:solidFill>
                  <a:latin typeface="+mj-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n-US"/>
          </a:p>
        </c:txPr>
        <c:crossAx val="571461088"/>
        <c:crosses val="autoZero"/>
        <c:crossBetween val="between"/>
        <c:majorUnit val="4"/>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Households without electricity by province, 2002 and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7.3011196385261976E-2"/>
          <c:y val="0.13582758624535859"/>
          <c:w val="0.88933294449304967"/>
          <c:h val="0.67553268617943851"/>
        </c:manualLayout>
      </c:layout>
      <c:barChart>
        <c:barDir val="col"/>
        <c:grouping val="clustered"/>
        <c:varyColors val="0"/>
        <c:ser>
          <c:idx val="0"/>
          <c:order val="0"/>
          <c:tx>
            <c:strRef>
              <c:f>'HH without elec.prov.(BC)'!$E$3</c:f>
              <c:strCache>
                <c:ptCount val="1"/>
                <c:pt idx="0">
                  <c:v>2002</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without elec.prov.(BC)'!$D$4:$D$13</c:f>
              <c:strCache>
                <c:ptCount val="10"/>
                <c:pt idx="0">
                  <c:v>EC</c:v>
                </c:pt>
                <c:pt idx="1">
                  <c:v>FS</c:v>
                </c:pt>
                <c:pt idx="2">
                  <c:v>GAU</c:v>
                </c:pt>
                <c:pt idx="3">
                  <c:v>KZN</c:v>
                </c:pt>
                <c:pt idx="4">
                  <c:v>LIM</c:v>
                </c:pt>
                <c:pt idx="5">
                  <c:v>MPU</c:v>
                </c:pt>
                <c:pt idx="6">
                  <c:v>NW</c:v>
                </c:pt>
                <c:pt idx="7">
                  <c:v>NC</c:v>
                </c:pt>
                <c:pt idx="8">
                  <c:v>WC</c:v>
                </c:pt>
                <c:pt idx="9">
                  <c:v>SA</c:v>
                </c:pt>
              </c:strCache>
            </c:strRef>
          </c:cat>
          <c:val>
            <c:numRef>
              <c:f>'HH without elec.prov.(BC)'!$E$4:$E$13</c:f>
              <c:numCache>
                <c:formatCode>General</c:formatCode>
                <c:ptCount val="10"/>
                <c:pt idx="0">
                  <c:v>44.7</c:v>
                </c:pt>
                <c:pt idx="1">
                  <c:v>14.9</c:v>
                </c:pt>
                <c:pt idx="2">
                  <c:v>12.8</c:v>
                </c:pt>
                <c:pt idx="3">
                  <c:v>31.4</c:v>
                </c:pt>
                <c:pt idx="4">
                  <c:v>27.4</c:v>
                </c:pt>
                <c:pt idx="5">
                  <c:v>24</c:v>
                </c:pt>
                <c:pt idx="6">
                  <c:v>18</c:v>
                </c:pt>
                <c:pt idx="7">
                  <c:v>18.399999999999999</c:v>
                </c:pt>
                <c:pt idx="8">
                  <c:v>11.5</c:v>
                </c:pt>
                <c:pt idx="9">
                  <c:v>23.3</c:v>
                </c:pt>
              </c:numCache>
            </c:numRef>
          </c:val>
          <c:extLst>
            <c:ext xmlns:c16="http://schemas.microsoft.com/office/drawing/2014/chart" uri="{C3380CC4-5D6E-409C-BE32-E72D297353CC}">
              <c16:uniqueId val="{00000000-06A9-4E32-A420-CF50BD07B9F7}"/>
            </c:ext>
          </c:extLst>
        </c:ser>
        <c:ser>
          <c:idx val="1"/>
          <c:order val="1"/>
          <c:tx>
            <c:strRef>
              <c:f>'HH without elec.prov.(BC)'!$F$3</c:f>
              <c:strCache>
                <c:ptCount val="1"/>
                <c:pt idx="0">
                  <c:v>2023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without elec.prov.(BC)'!$D$4:$D$13</c:f>
              <c:strCache>
                <c:ptCount val="10"/>
                <c:pt idx="0">
                  <c:v>EC</c:v>
                </c:pt>
                <c:pt idx="1">
                  <c:v>FS</c:v>
                </c:pt>
                <c:pt idx="2">
                  <c:v>GAU</c:v>
                </c:pt>
                <c:pt idx="3">
                  <c:v>KZN</c:v>
                </c:pt>
                <c:pt idx="4">
                  <c:v>LIM</c:v>
                </c:pt>
                <c:pt idx="5">
                  <c:v>MPU</c:v>
                </c:pt>
                <c:pt idx="6">
                  <c:v>NW</c:v>
                </c:pt>
                <c:pt idx="7">
                  <c:v>NC</c:v>
                </c:pt>
                <c:pt idx="8">
                  <c:v>WC</c:v>
                </c:pt>
                <c:pt idx="9">
                  <c:v>SA</c:v>
                </c:pt>
              </c:strCache>
            </c:strRef>
          </c:cat>
          <c:val>
            <c:numRef>
              <c:f>'HH without elec.prov.(BC)'!$F$4:$F$13</c:f>
              <c:numCache>
                <c:formatCode>General</c:formatCode>
                <c:ptCount val="10"/>
                <c:pt idx="0">
                  <c:v>7</c:v>
                </c:pt>
                <c:pt idx="1">
                  <c:v>8</c:v>
                </c:pt>
                <c:pt idx="2">
                  <c:v>17</c:v>
                </c:pt>
                <c:pt idx="3">
                  <c:v>6</c:v>
                </c:pt>
                <c:pt idx="4">
                  <c:v>3</c:v>
                </c:pt>
                <c:pt idx="5">
                  <c:v>10</c:v>
                </c:pt>
                <c:pt idx="6">
                  <c:v>15</c:v>
                </c:pt>
                <c:pt idx="7">
                  <c:v>8</c:v>
                </c:pt>
                <c:pt idx="8">
                  <c:v>6</c:v>
                </c:pt>
                <c:pt idx="9">
                  <c:v>10</c:v>
                </c:pt>
              </c:numCache>
            </c:numRef>
          </c:val>
          <c:extLst>
            <c:ext xmlns:c16="http://schemas.microsoft.com/office/drawing/2014/chart" uri="{C3380CC4-5D6E-409C-BE32-E72D297353CC}">
              <c16:uniqueId val="{00000001-06A9-4E32-A420-CF50BD07B9F7}"/>
            </c:ext>
          </c:extLst>
        </c:ser>
        <c:dLbls>
          <c:showLegendKey val="0"/>
          <c:showVal val="0"/>
          <c:showCatName val="0"/>
          <c:showSerName val="0"/>
          <c:showPercent val="0"/>
          <c:showBubbleSize val="0"/>
        </c:dLbls>
        <c:gapWidth val="219"/>
        <c:overlap val="-27"/>
        <c:axId val="744337904"/>
        <c:axId val="744344568"/>
      </c:barChart>
      <c:catAx>
        <c:axId val="744337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4344568"/>
        <c:crosses val="autoZero"/>
        <c:auto val="1"/>
        <c:lblAlgn val="ctr"/>
        <c:lblOffset val="100"/>
        <c:noMultiLvlLbl val="0"/>
      </c:catAx>
      <c:valAx>
        <c:axId val="744344568"/>
        <c:scaling>
          <c:orientation val="minMax"/>
          <c:max val="5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a:t>
                </a:r>
              </a:p>
            </c:rich>
          </c:tx>
          <c:layout>
            <c:manualLayout>
              <c:xMode val="edge"/>
              <c:yMode val="edge"/>
              <c:x val="1.6478084565785173E-2"/>
              <c:y val="3.6241756039812847E-2"/>
            </c:manualLayout>
          </c:layout>
          <c:overlay val="0"/>
          <c:spPr>
            <a:noFill/>
            <a:ln>
              <a:noFill/>
            </a:ln>
            <a:effectLst/>
          </c:spPr>
          <c:txPr>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433790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t>Household sources of energy for cooking by province,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'Energyforcooking.prov.23(BC)'!$B$4</c:f>
              <c:strCache>
                <c:ptCount val="1"/>
                <c:pt idx="0">
                  <c:v>Electricity</c:v>
                </c:pt>
              </c:strCache>
            </c:strRef>
          </c:tx>
          <c:spPr>
            <a:solidFill>
              <a:schemeClr val="accent1"/>
            </a:solidFill>
            <a:ln>
              <a:noFill/>
            </a:ln>
            <a:effectLst/>
          </c:spPr>
          <c:invertIfNegative val="0"/>
          <c:cat>
            <c:strRef>
              <c:f>'Energyforcooking.prov.23(BC)'!$A$5:$A$14</c:f>
              <c:strCache>
                <c:ptCount val="10"/>
                <c:pt idx="0">
                  <c:v>EC</c:v>
                </c:pt>
                <c:pt idx="1">
                  <c:v>FS</c:v>
                </c:pt>
                <c:pt idx="2">
                  <c:v>GAU</c:v>
                </c:pt>
                <c:pt idx="3">
                  <c:v>KZN</c:v>
                </c:pt>
                <c:pt idx="4">
                  <c:v>LIM</c:v>
                </c:pt>
                <c:pt idx="5">
                  <c:v>MPU</c:v>
                </c:pt>
                <c:pt idx="6">
                  <c:v>NW</c:v>
                </c:pt>
                <c:pt idx="7">
                  <c:v>NC</c:v>
                </c:pt>
                <c:pt idx="8">
                  <c:v>WC</c:v>
                </c:pt>
                <c:pt idx="9">
                  <c:v>SA</c:v>
                </c:pt>
              </c:strCache>
            </c:strRef>
          </c:cat>
          <c:val>
            <c:numRef>
              <c:f>'Energyforcooking.prov.23(BC)'!$B$5:$B$14</c:f>
              <c:numCache>
                <c:formatCode>0.0%</c:formatCode>
                <c:ptCount val="10"/>
                <c:pt idx="0">
                  <c:v>0.77600000000000002</c:v>
                </c:pt>
                <c:pt idx="1">
                  <c:v>0.87</c:v>
                </c:pt>
                <c:pt idx="2">
                  <c:v>0.85</c:v>
                </c:pt>
                <c:pt idx="3">
                  <c:v>0.878</c:v>
                </c:pt>
                <c:pt idx="4">
                  <c:v>0.65900000000000003</c:v>
                </c:pt>
                <c:pt idx="5">
                  <c:v>0.753</c:v>
                </c:pt>
                <c:pt idx="6">
                  <c:v>0.85699999999999998</c:v>
                </c:pt>
                <c:pt idx="7">
                  <c:v>0.79100000000000004</c:v>
                </c:pt>
                <c:pt idx="8">
                  <c:v>0.78</c:v>
                </c:pt>
                <c:pt idx="9">
                  <c:v>0.81399999999999995</c:v>
                </c:pt>
              </c:numCache>
            </c:numRef>
          </c:val>
          <c:extLst>
            <c:ext xmlns:c16="http://schemas.microsoft.com/office/drawing/2014/chart" uri="{C3380CC4-5D6E-409C-BE32-E72D297353CC}">
              <c16:uniqueId val="{00000000-A5E4-4807-B7CB-B58F72BB71D6}"/>
            </c:ext>
          </c:extLst>
        </c:ser>
        <c:ser>
          <c:idx val="1"/>
          <c:order val="1"/>
          <c:tx>
            <c:strRef>
              <c:f>'Energyforcooking.prov.23(BC)'!$C$4</c:f>
              <c:strCache>
                <c:ptCount val="1"/>
                <c:pt idx="0">
                  <c:v>Gas</c:v>
                </c:pt>
              </c:strCache>
            </c:strRef>
          </c:tx>
          <c:spPr>
            <a:solidFill>
              <a:schemeClr val="accent2"/>
            </a:solidFill>
            <a:ln>
              <a:noFill/>
            </a:ln>
            <a:effectLst/>
          </c:spPr>
          <c:invertIfNegative val="0"/>
          <c:cat>
            <c:strRef>
              <c:f>'Energyforcooking.prov.23(BC)'!$A$5:$A$14</c:f>
              <c:strCache>
                <c:ptCount val="10"/>
                <c:pt idx="0">
                  <c:v>EC</c:v>
                </c:pt>
                <c:pt idx="1">
                  <c:v>FS</c:v>
                </c:pt>
                <c:pt idx="2">
                  <c:v>GAU</c:v>
                </c:pt>
                <c:pt idx="3">
                  <c:v>KZN</c:v>
                </c:pt>
                <c:pt idx="4">
                  <c:v>LIM</c:v>
                </c:pt>
                <c:pt idx="5">
                  <c:v>MPU</c:v>
                </c:pt>
                <c:pt idx="6">
                  <c:v>NW</c:v>
                </c:pt>
                <c:pt idx="7">
                  <c:v>NC</c:v>
                </c:pt>
                <c:pt idx="8">
                  <c:v>WC</c:v>
                </c:pt>
                <c:pt idx="9">
                  <c:v>SA</c:v>
                </c:pt>
              </c:strCache>
            </c:strRef>
          </c:cat>
          <c:val>
            <c:numRef>
              <c:f>'Energyforcooking.prov.23(BC)'!$C$5:$C$14</c:f>
              <c:numCache>
                <c:formatCode>0.0%</c:formatCode>
                <c:ptCount val="10"/>
                <c:pt idx="0">
                  <c:v>8.1000000000000003E-2</c:v>
                </c:pt>
                <c:pt idx="1">
                  <c:v>6.5000000000000002E-2</c:v>
                </c:pt>
                <c:pt idx="2">
                  <c:v>6.8000000000000005E-2</c:v>
                </c:pt>
                <c:pt idx="3">
                  <c:v>2.5000000000000001E-2</c:v>
                </c:pt>
                <c:pt idx="4">
                  <c:v>2.1000000000000001E-2</c:v>
                </c:pt>
                <c:pt idx="5">
                  <c:v>2.5000000000000001E-2</c:v>
                </c:pt>
                <c:pt idx="6">
                  <c:v>2.8000000000000001E-2</c:v>
                </c:pt>
                <c:pt idx="7">
                  <c:v>0.13800000000000001</c:v>
                </c:pt>
                <c:pt idx="8">
                  <c:v>0.20399999999999999</c:v>
                </c:pt>
                <c:pt idx="9">
                  <c:v>6.8000000000000005E-2</c:v>
                </c:pt>
              </c:numCache>
            </c:numRef>
          </c:val>
          <c:extLst>
            <c:ext xmlns:c16="http://schemas.microsoft.com/office/drawing/2014/chart" uri="{C3380CC4-5D6E-409C-BE32-E72D297353CC}">
              <c16:uniqueId val="{00000001-A5E4-4807-B7CB-B58F72BB71D6}"/>
            </c:ext>
          </c:extLst>
        </c:ser>
        <c:ser>
          <c:idx val="2"/>
          <c:order val="2"/>
          <c:tx>
            <c:strRef>
              <c:f>'Energyforcooking.prov.23(BC)'!$D$4</c:f>
              <c:strCache>
                <c:ptCount val="1"/>
                <c:pt idx="0">
                  <c:v>Paraffin</c:v>
                </c:pt>
              </c:strCache>
            </c:strRef>
          </c:tx>
          <c:spPr>
            <a:solidFill>
              <a:schemeClr val="accent3"/>
            </a:solidFill>
            <a:ln>
              <a:noFill/>
            </a:ln>
            <a:effectLst/>
          </c:spPr>
          <c:invertIfNegative val="0"/>
          <c:cat>
            <c:strRef>
              <c:f>'Energyforcooking.prov.23(BC)'!$A$5:$A$14</c:f>
              <c:strCache>
                <c:ptCount val="10"/>
                <c:pt idx="0">
                  <c:v>EC</c:v>
                </c:pt>
                <c:pt idx="1">
                  <c:v>FS</c:v>
                </c:pt>
                <c:pt idx="2">
                  <c:v>GAU</c:v>
                </c:pt>
                <c:pt idx="3">
                  <c:v>KZN</c:v>
                </c:pt>
                <c:pt idx="4">
                  <c:v>LIM</c:v>
                </c:pt>
                <c:pt idx="5">
                  <c:v>MPU</c:v>
                </c:pt>
                <c:pt idx="6">
                  <c:v>NW</c:v>
                </c:pt>
                <c:pt idx="7">
                  <c:v>NC</c:v>
                </c:pt>
                <c:pt idx="8">
                  <c:v>WC</c:v>
                </c:pt>
                <c:pt idx="9">
                  <c:v>SA</c:v>
                </c:pt>
              </c:strCache>
            </c:strRef>
          </c:cat>
          <c:val>
            <c:numRef>
              <c:f>'Energyforcooking.prov.23(BC)'!$D$5:$D$14</c:f>
              <c:numCache>
                <c:formatCode>0.0%</c:formatCode>
                <c:ptCount val="10"/>
                <c:pt idx="0">
                  <c:v>3.2000000000000001E-2</c:v>
                </c:pt>
                <c:pt idx="1">
                  <c:v>2.5999999999999999E-2</c:v>
                </c:pt>
                <c:pt idx="2">
                  <c:v>5.0999999999999997E-2</c:v>
                </c:pt>
                <c:pt idx="3">
                  <c:v>8.9999999999999993E-3</c:v>
                </c:pt>
                <c:pt idx="4">
                  <c:v>2E-3</c:v>
                </c:pt>
                <c:pt idx="5">
                  <c:v>1.4999999999999999E-2</c:v>
                </c:pt>
                <c:pt idx="6">
                  <c:v>0.03</c:v>
                </c:pt>
                <c:pt idx="7">
                  <c:v>8.9999999999999993E-3</c:v>
                </c:pt>
                <c:pt idx="8">
                  <c:v>4.0000000000000001E-3</c:v>
                </c:pt>
                <c:pt idx="9">
                  <c:v>2.5000000000000001E-2</c:v>
                </c:pt>
              </c:numCache>
            </c:numRef>
          </c:val>
          <c:extLst>
            <c:ext xmlns:c16="http://schemas.microsoft.com/office/drawing/2014/chart" uri="{C3380CC4-5D6E-409C-BE32-E72D297353CC}">
              <c16:uniqueId val="{00000002-A5E4-4807-B7CB-B58F72BB71D6}"/>
            </c:ext>
          </c:extLst>
        </c:ser>
        <c:ser>
          <c:idx val="3"/>
          <c:order val="3"/>
          <c:tx>
            <c:strRef>
              <c:f>'Energyforcooking.prov.23(BC)'!$E$4</c:f>
              <c:strCache>
                <c:ptCount val="1"/>
                <c:pt idx="0">
                  <c:v>Wood and coal</c:v>
                </c:pt>
              </c:strCache>
            </c:strRef>
          </c:tx>
          <c:spPr>
            <a:solidFill>
              <a:schemeClr val="accent4"/>
            </a:solidFill>
            <a:ln>
              <a:noFill/>
            </a:ln>
            <a:effectLst/>
          </c:spPr>
          <c:invertIfNegative val="0"/>
          <c:cat>
            <c:strRef>
              <c:f>'Energyforcooking.prov.23(BC)'!$A$5:$A$14</c:f>
              <c:strCache>
                <c:ptCount val="10"/>
                <c:pt idx="0">
                  <c:v>EC</c:v>
                </c:pt>
                <c:pt idx="1">
                  <c:v>FS</c:v>
                </c:pt>
                <c:pt idx="2">
                  <c:v>GAU</c:v>
                </c:pt>
                <c:pt idx="3">
                  <c:v>KZN</c:v>
                </c:pt>
                <c:pt idx="4">
                  <c:v>LIM</c:v>
                </c:pt>
                <c:pt idx="5">
                  <c:v>MPU</c:v>
                </c:pt>
                <c:pt idx="6">
                  <c:v>NW</c:v>
                </c:pt>
                <c:pt idx="7">
                  <c:v>NC</c:v>
                </c:pt>
                <c:pt idx="8">
                  <c:v>WC</c:v>
                </c:pt>
                <c:pt idx="9">
                  <c:v>SA</c:v>
                </c:pt>
              </c:strCache>
            </c:strRef>
          </c:cat>
          <c:val>
            <c:numRef>
              <c:f>'Energyforcooking.prov.23(BC)'!$E$5:$E$14</c:f>
              <c:numCache>
                <c:formatCode>0.0%</c:formatCode>
                <c:ptCount val="10"/>
                <c:pt idx="0">
                  <c:v>9.1999999999999998E-2</c:v>
                </c:pt>
                <c:pt idx="1">
                  <c:v>3.5999999999999997E-2</c:v>
                </c:pt>
                <c:pt idx="2">
                  <c:v>1.0999999999999999E-2</c:v>
                </c:pt>
                <c:pt idx="3">
                  <c:v>8.4000000000000005E-2</c:v>
                </c:pt>
                <c:pt idx="4">
                  <c:v>0.314</c:v>
                </c:pt>
                <c:pt idx="5">
                  <c:v>0.20300000000000001</c:v>
                </c:pt>
                <c:pt idx="6">
                  <c:v>7.8E-2</c:v>
                </c:pt>
                <c:pt idx="7">
                  <c:v>5.8000000000000003E-2</c:v>
                </c:pt>
                <c:pt idx="8">
                  <c:v>6.0000000000000001E-3</c:v>
                </c:pt>
                <c:pt idx="9">
                  <c:v>8.1000000000000003E-2</c:v>
                </c:pt>
              </c:numCache>
            </c:numRef>
          </c:val>
          <c:extLst>
            <c:ext xmlns:c16="http://schemas.microsoft.com/office/drawing/2014/chart" uri="{C3380CC4-5D6E-409C-BE32-E72D297353CC}">
              <c16:uniqueId val="{00000003-A5E4-4807-B7CB-B58F72BB71D6}"/>
            </c:ext>
          </c:extLst>
        </c:ser>
        <c:ser>
          <c:idx val="4"/>
          <c:order val="4"/>
          <c:tx>
            <c:strRef>
              <c:f>'Energyforcooking.prov.23(BC)'!$F$4</c:f>
              <c:strCache>
                <c:ptCount val="1"/>
                <c:pt idx="0">
                  <c:v>Other</c:v>
                </c:pt>
              </c:strCache>
            </c:strRef>
          </c:tx>
          <c:spPr>
            <a:solidFill>
              <a:schemeClr val="accent5"/>
            </a:solidFill>
            <a:ln>
              <a:noFill/>
            </a:ln>
            <a:effectLst/>
          </c:spPr>
          <c:invertIfNegative val="0"/>
          <c:cat>
            <c:strRef>
              <c:f>'Energyforcooking.prov.23(BC)'!$A$5:$A$14</c:f>
              <c:strCache>
                <c:ptCount val="10"/>
                <c:pt idx="0">
                  <c:v>EC</c:v>
                </c:pt>
                <c:pt idx="1">
                  <c:v>FS</c:v>
                </c:pt>
                <c:pt idx="2">
                  <c:v>GAU</c:v>
                </c:pt>
                <c:pt idx="3">
                  <c:v>KZN</c:v>
                </c:pt>
                <c:pt idx="4">
                  <c:v>LIM</c:v>
                </c:pt>
                <c:pt idx="5">
                  <c:v>MPU</c:v>
                </c:pt>
                <c:pt idx="6">
                  <c:v>NW</c:v>
                </c:pt>
                <c:pt idx="7">
                  <c:v>NC</c:v>
                </c:pt>
                <c:pt idx="8">
                  <c:v>WC</c:v>
                </c:pt>
                <c:pt idx="9">
                  <c:v>SA</c:v>
                </c:pt>
              </c:strCache>
            </c:strRef>
          </c:cat>
          <c:val>
            <c:numRef>
              <c:f>'Energyforcooking.prov.23(BC)'!$F$5:$F$14</c:f>
              <c:numCache>
                <c:formatCode>0.0%</c:formatCode>
                <c:ptCount val="10"/>
                <c:pt idx="0">
                  <c:v>1.7999999999999999E-2</c:v>
                </c:pt>
                <c:pt idx="1">
                  <c:v>3.0000000000000001E-3</c:v>
                </c:pt>
                <c:pt idx="2">
                  <c:v>2.1000000000000001E-2</c:v>
                </c:pt>
                <c:pt idx="3">
                  <c:v>5.0000000000000001E-3</c:v>
                </c:pt>
                <c:pt idx="4">
                  <c:v>4.0000000000000001E-3</c:v>
                </c:pt>
                <c:pt idx="5">
                  <c:v>5.0000000000000001E-3</c:v>
                </c:pt>
                <c:pt idx="6">
                  <c:v>8.0000000000000002E-3</c:v>
                </c:pt>
                <c:pt idx="7">
                  <c:v>4.0000000000000001E-3</c:v>
                </c:pt>
                <c:pt idx="8">
                  <c:v>6.0000000000000001E-3</c:v>
                </c:pt>
                <c:pt idx="9">
                  <c:v>1.0999999999999999E-2</c:v>
                </c:pt>
              </c:numCache>
            </c:numRef>
          </c:val>
          <c:extLst>
            <c:ext xmlns:c16="http://schemas.microsoft.com/office/drawing/2014/chart" uri="{C3380CC4-5D6E-409C-BE32-E72D297353CC}">
              <c16:uniqueId val="{00000004-A5E4-4807-B7CB-B58F72BB71D6}"/>
            </c:ext>
          </c:extLst>
        </c:ser>
        <c:dLbls>
          <c:showLegendKey val="0"/>
          <c:showVal val="0"/>
          <c:showCatName val="0"/>
          <c:showSerName val="0"/>
          <c:showPercent val="0"/>
          <c:showBubbleSize val="0"/>
        </c:dLbls>
        <c:gapWidth val="219"/>
        <c:overlap val="-27"/>
        <c:axId val="490687088"/>
        <c:axId val="751862896"/>
      </c:barChart>
      <c:catAx>
        <c:axId val="49068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1862896"/>
        <c:crosses val="autoZero"/>
        <c:auto val="1"/>
        <c:lblAlgn val="ctr"/>
        <c:lblOffset val="100"/>
        <c:noMultiLvlLbl val="0"/>
      </c:catAx>
      <c:valAx>
        <c:axId val="75186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90687088"/>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Formal and informal dwellings, 1996-2023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8.306334984702933E-2"/>
          <c:y val="0.21532255836441497"/>
          <c:w val="0.8946901067599865"/>
          <c:h val="0.55970626940330515"/>
        </c:manualLayout>
      </c:layout>
      <c:lineChart>
        <c:grouping val="standard"/>
        <c:varyColors val="0"/>
        <c:ser>
          <c:idx val="0"/>
          <c:order val="0"/>
          <c:tx>
            <c:strRef>
              <c:f>'formal &amp;informal dwellings (LC)'!$C$2</c:f>
              <c:strCache>
                <c:ptCount val="1"/>
                <c:pt idx="0">
                  <c:v>Formal dwellings</c:v>
                </c:pt>
              </c:strCache>
            </c:strRef>
          </c:tx>
          <c:spPr>
            <a:ln w="28575" cap="rnd">
              <a:solidFill>
                <a:schemeClr val="accent1"/>
              </a:solidFill>
              <a:round/>
            </a:ln>
            <a:effectLst/>
          </c:spPr>
          <c:marker>
            <c:symbol val="none"/>
          </c:marker>
          <c:cat>
            <c:numRef>
              <c:f>'formal &amp;informal dwellings (LC)'!$B$3:$B$29</c:f>
              <c:numCache>
                <c:formatCode>General</c:formatCode>
                <c:ptCount val="27"/>
                <c:pt idx="0">
                  <c:v>1996</c:v>
                </c:pt>
                <c:pt idx="26">
                  <c:v>2023</c:v>
                </c:pt>
              </c:numCache>
            </c:numRef>
          </c:cat>
          <c:val>
            <c:numRef>
              <c:f>'formal &amp;informal dwellings (LC)'!$C$3:$C$29</c:f>
              <c:numCache>
                <c:formatCode>#,##0</c:formatCode>
                <c:ptCount val="27"/>
                <c:pt idx="0">
                  <c:v>5794399</c:v>
                </c:pt>
                <c:pt idx="1">
                  <c:v>6857000</c:v>
                </c:pt>
                <c:pt idx="2">
                  <c:v>6994000</c:v>
                </c:pt>
                <c:pt idx="3">
                  <c:v>6176000</c:v>
                </c:pt>
                <c:pt idx="4">
                  <c:v>7680421</c:v>
                </c:pt>
                <c:pt idx="5">
                  <c:v>8693000</c:v>
                </c:pt>
                <c:pt idx="6">
                  <c:v>9285000</c:v>
                </c:pt>
                <c:pt idx="7">
                  <c:v>8974000</c:v>
                </c:pt>
                <c:pt idx="8">
                  <c:v>8878000</c:v>
                </c:pt>
                <c:pt idx="9">
                  <c:v>9428000</c:v>
                </c:pt>
                <c:pt idx="10">
                  <c:v>9079070</c:v>
                </c:pt>
                <c:pt idx="11">
                  <c:v>10071000</c:v>
                </c:pt>
                <c:pt idx="12">
                  <c:v>10431000</c:v>
                </c:pt>
                <c:pt idx="13">
                  <c:v>10997000</c:v>
                </c:pt>
                <c:pt idx="14">
                  <c:v>11219247</c:v>
                </c:pt>
                <c:pt idx="15">
                  <c:v>11142000</c:v>
                </c:pt>
                <c:pt idx="16">
                  <c:v>11741000</c:v>
                </c:pt>
                <c:pt idx="17">
                  <c:v>12386000</c:v>
                </c:pt>
                <c:pt idx="18">
                  <c:v>12598000</c:v>
                </c:pt>
                <c:pt idx="19">
                  <c:v>13212000</c:v>
                </c:pt>
                <c:pt idx="20">
                  <c:v>12968000</c:v>
                </c:pt>
                <c:pt idx="21">
                  <c:v>13522000</c:v>
                </c:pt>
                <c:pt idx="22">
                  <c:v>14056497</c:v>
                </c:pt>
                <c:pt idx="23">
                  <c:v>14631120</c:v>
                </c:pt>
                <c:pt idx="24">
                  <c:v>15001000</c:v>
                </c:pt>
                <c:pt idx="25">
                  <c:v>15372000</c:v>
                </c:pt>
                <c:pt idx="26">
                  <c:v>15872000</c:v>
                </c:pt>
              </c:numCache>
            </c:numRef>
          </c:val>
          <c:smooth val="0"/>
          <c:extLst>
            <c:ext xmlns:c16="http://schemas.microsoft.com/office/drawing/2014/chart" uri="{C3380CC4-5D6E-409C-BE32-E72D297353CC}">
              <c16:uniqueId val="{00000000-85E1-4A83-86CD-AA2F701F792C}"/>
            </c:ext>
          </c:extLst>
        </c:ser>
        <c:ser>
          <c:idx val="1"/>
          <c:order val="1"/>
          <c:tx>
            <c:strRef>
              <c:f>'formal &amp;informal dwellings (LC)'!$D$2</c:f>
              <c:strCache>
                <c:ptCount val="1"/>
                <c:pt idx="0">
                  <c:v>Informal dwellings</c:v>
                </c:pt>
              </c:strCache>
            </c:strRef>
          </c:tx>
          <c:spPr>
            <a:ln w="28575" cap="rnd">
              <a:solidFill>
                <a:schemeClr val="accent2"/>
              </a:solidFill>
              <a:prstDash val="dashDot"/>
              <a:round/>
            </a:ln>
            <a:effectLst/>
          </c:spPr>
          <c:marker>
            <c:symbol val="none"/>
          </c:marker>
          <c:cat>
            <c:numRef>
              <c:f>'formal &amp;informal dwellings (LC)'!$B$3:$B$29</c:f>
              <c:numCache>
                <c:formatCode>General</c:formatCode>
                <c:ptCount val="27"/>
                <c:pt idx="0">
                  <c:v>1996</c:v>
                </c:pt>
                <c:pt idx="26">
                  <c:v>2023</c:v>
                </c:pt>
              </c:numCache>
            </c:numRef>
          </c:cat>
          <c:val>
            <c:numRef>
              <c:f>'formal &amp;informal dwellings (LC)'!$D$3:$D$29</c:f>
              <c:numCache>
                <c:formatCode>#,##0</c:formatCode>
                <c:ptCount val="27"/>
                <c:pt idx="0">
                  <c:v>1453018</c:v>
                </c:pt>
                <c:pt idx="1">
                  <c:v>1041000</c:v>
                </c:pt>
                <c:pt idx="2">
                  <c:v>984000</c:v>
                </c:pt>
                <c:pt idx="3">
                  <c:v>1329000</c:v>
                </c:pt>
                <c:pt idx="4">
                  <c:v>1836000</c:v>
                </c:pt>
                <c:pt idx="5">
                  <c:v>1451000</c:v>
                </c:pt>
                <c:pt idx="6">
                  <c:v>1567000</c:v>
                </c:pt>
                <c:pt idx="7">
                  <c:v>1377000</c:v>
                </c:pt>
                <c:pt idx="8">
                  <c:v>2026000</c:v>
                </c:pt>
                <c:pt idx="9">
                  <c:v>1880000</c:v>
                </c:pt>
                <c:pt idx="10">
                  <c:v>1918174</c:v>
                </c:pt>
                <c:pt idx="11">
                  <c:v>1800000</c:v>
                </c:pt>
                <c:pt idx="12">
                  <c:v>1845000</c:v>
                </c:pt>
                <c:pt idx="13">
                  <c:v>1858000</c:v>
                </c:pt>
                <c:pt idx="14">
                  <c:v>1962732</c:v>
                </c:pt>
                <c:pt idx="15">
                  <c:v>2037000</c:v>
                </c:pt>
                <c:pt idx="16">
                  <c:v>2058000</c:v>
                </c:pt>
                <c:pt idx="17">
                  <c:v>2019000</c:v>
                </c:pt>
                <c:pt idx="18">
                  <c:v>2277000</c:v>
                </c:pt>
                <c:pt idx="19">
                  <c:v>2313000</c:v>
                </c:pt>
                <c:pt idx="20">
                  <c:v>2204000</c:v>
                </c:pt>
                <c:pt idx="21">
                  <c:v>2184000</c:v>
                </c:pt>
                <c:pt idx="22">
                  <c:v>2179701</c:v>
                </c:pt>
                <c:pt idx="23">
                  <c:v>1985652</c:v>
                </c:pt>
                <c:pt idx="24">
                  <c:v>2104000</c:v>
                </c:pt>
                <c:pt idx="25">
                  <c:v>2267000</c:v>
                </c:pt>
                <c:pt idx="26">
                  <c:v>2321000</c:v>
                </c:pt>
              </c:numCache>
            </c:numRef>
          </c:val>
          <c:smooth val="0"/>
          <c:extLst>
            <c:ext xmlns:c16="http://schemas.microsoft.com/office/drawing/2014/chart" uri="{C3380CC4-5D6E-409C-BE32-E72D297353CC}">
              <c16:uniqueId val="{00000001-85E1-4A83-86CD-AA2F701F792C}"/>
            </c:ext>
          </c:extLst>
        </c:ser>
        <c:dLbls>
          <c:showLegendKey val="0"/>
          <c:showVal val="0"/>
          <c:showCatName val="0"/>
          <c:showSerName val="0"/>
          <c:showPercent val="0"/>
          <c:showBubbleSize val="0"/>
        </c:dLbls>
        <c:smooth val="0"/>
        <c:axId val="571464224"/>
        <c:axId val="571463440"/>
      </c:lineChart>
      <c:catAx>
        <c:axId val="57146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3440"/>
        <c:crosses val="autoZero"/>
        <c:auto val="1"/>
        <c:lblAlgn val="ctr"/>
        <c:lblOffset val="100"/>
        <c:noMultiLvlLbl val="0"/>
      </c:catAx>
      <c:valAx>
        <c:axId val="571463440"/>
        <c:scaling>
          <c:orientation val="minMax"/>
          <c:max val="18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4224"/>
        <c:crosses val="autoZero"/>
        <c:crossBetween val="between"/>
        <c:dispUnits>
          <c:builtInUnit val="millions"/>
          <c:dispUnitsLbl>
            <c:layout>
              <c:manualLayout>
                <c:xMode val="edge"/>
                <c:yMode val="edge"/>
                <c:x val="3.5662065468059979E-2"/>
                <c:y val="0.10451923426469198"/>
              </c:manualLayout>
            </c:layout>
            <c:spPr>
              <a:noFill/>
              <a:ln>
                <a:noFill/>
              </a:ln>
              <a:effectLst/>
            </c:spPr>
            <c:txPr>
              <a:bodyPr rot="0" spcFirstLastPara="1" vertOverflow="ellipsis"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8.6297997703811635E-2"/>
          <c:y val="0.83874325065380595"/>
          <c:w val="0.71778115454866398"/>
          <c:h val="4.8231843405058226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rPr>
              <a:t>Households by type of dwelling, 1996 and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5.82320834840519E-2"/>
          <c:y val="9.9919428676066652E-2"/>
          <c:w val="0.90710584408183892"/>
          <c:h val="0.47881513539715659"/>
        </c:manualLayout>
      </c:layout>
      <c:barChart>
        <c:barDir val="col"/>
        <c:grouping val="clustered"/>
        <c:varyColors val="0"/>
        <c:ser>
          <c:idx val="0"/>
          <c:order val="0"/>
          <c:tx>
            <c:strRef>
              <c:f>'Households by type.96&amp;23.BC'!$C$3</c:f>
              <c:strCache>
                <c:ptCount val="1"/>
                <c:pt idx="0">
                  <c:v>1996</c:v>
                </c:pt>
              </c:strCache>
            </c:strRef>
          </c:tx>
          <c:spPr>
            <a:solidFill>
              <a:schemeClr val="accent1"/>
            </a:solidFill>
            <a:ln>
              <a:noFill/>
            </a:ln>
            <a:effectLst/>
          </c:spPr>
          <c:invertIfNegative val="0"/>
          <c:cat>
            <c:strRef>
              <c:f>'Households by type.96&amp;23.BC'!$B$4:$B$12</c:f>
              <c:strCache>
                <c:ptCount val="9"/>
                <c:pt idx="0">
                  <c:v>House on a separate stand or yard</c:v>
                </c:pt>
                <c:pt idx="1">
                  <c:v>Flat in block of flats</c:v>
                </c:pt>
                <c:pt idx="2">
                  <c:v>Town/cluster/semi-detached house</c:v>
                </c:pt>
                <c:pt idx="3">
                  <c:v>House/room in back yard</c:v>
                </c:pt>
                <c:pt idx="4">
                  <c:v>Room/flatlet on a shared property</c:v>
                </c:pt>
                <c:pt idx="5">
                  <c:v>Informal dwelling/shack in back yard</c:v>
                </c:pt>
                <c:pt idx="6">
                  <c:v>Informal dwelling in informal settlement</c:v>
                </c:pt>
                <c:pt idx="7">
                  <c:v>Traditional dwelling</c:v>
                </c:pt>
                <c:pt idx="8">
                  <c:v>Other</c:v>
                </c:pt>
              </c:strCache>
            </c:strRef>
          </c:cat>
          <c:val>
            <c:numRef>
              <c:f>'Households by type.96&amp;23.BC'!$C$4:$C$12</c:f>
              <c:numCache>
                <c:formatCode>General</c:formatCode>
                <c:ptCount val="9"/>
                <c:pt idx="0">
                  <c:v>47.8</c:v>
                </c:pt>
                <c:pt idx="1">
                  <c:v>5.0999999999999996</c:v>
                </c:pt>
                <c:pt idx="2">
                  <c:v>4.2</c:v>
                </c:pt>
                <c:pt idx="3">
                  <c:v>5.3</c:v>
                </c:pt>
                <c:pt idx="4">
                  <c:v>1.6</c:v>
                </c:pt>
                <c:pt idx="5">
                  <c:v>4.5</c:v>
                </c:pt>
                <c:pt idx="6">
                  <c:v>11.5</c:v>
                </c:pt>
                <c:pt idx="7">
                  <c:v>18.2</c:v>
                </c:pt>
                <c:pt idx="8">
                  <c:v>1.8</c:v>
                </c:pt>
              </c:numCache>
            </c:numRef>
          </c:val>
          <c:extLst>
            <c:ext xmlns:c16="http://schemas.microsoft.com/office/drawing/2014/chart" uri="{C3380CC4-5D6E-409C-BE32-E72D297353CC}">
              <c16:uniqueId val="{00000000-6FA1-4356-BB19-8237D7F07E49}"/>
            </c:ext>
          </c:extLst>
        </c:ser>
        <c:ser>
          <c:idx val="1"/>
          <c:order val="1"/>
          <c:tx>
            <c:strRef>
              <c:f>'Households by type.96&amp;23.BC'!$D$3</c:f>
              <c:strCache>
                <c:ptCount val="1"/>
                <c:pt idx="0">
                  <c:v>2023</c:v>
                </c:pt>
              </c:strCache>
            </c:strRef>
          </c:tx>
          <c:spPr>
            <a:solidFill>
              <a:schemeClr val="accent2"/>
            </a:solidFill>
            <a:ln>
              <a:noFill/>
            </a:ln>
            <a:effectLst/>
          </c:spPr>
          <c:invertIfNegative val="0"/>
          <c:cat>
            <c:strRef>
              <c:f>'Households by type.96&amp;23.BC'!$B$4:$B$12</c:f>
              <c:strCache>
                <c:ptCount val="9"/>
                <c:pt idx="0">
                  <c:v>House on a separate stand or yard</c:v>
                </c:pt>
                <c:pt idx="1">
                  <c:v>Flat in block of flats</c:v>
                </c:pt>
                <c:pt idx="2">
                  <c:v>Town/cluster/semi-detached house</c:v>
                </c:pt>
                <c:pt idx="3">
                  <c:v>House/room in back yard</c:v>
                </c:pt>
                <c:pt idx="4">
                  <c:v>Room/flatlet on a shared property</c:v>
                </c:pt>
                <c:pt idx="5">
                  <c:v>Informal dwelling/shack in back yard</c:v>
                </c:pt>
                <c:pt idx="6">
                  <c:v>Informal dwelling in informal settlement</c:v>
                </c:pt>
                <c:pt idx="7">
                  <c:v>Traditional dwelling</c:v>
                </c:pt>
                <c:pt idx="8">
                  <c:v>Other</c:v>
                </c:pt>
              </c:strCache>
            </c:strRef>
          </c:cat>
          <c:val>
            <c:numRef>
              <c:f>'Households by type.96&amp;23.BC'!$D$4:$D$12</c:f>
              <c:numCache>
                <c:formatCode>General</c:formatCode>
                <c:ptCount val="9"/>
                <c:pt idx="0">
                  <c:v>65.900000000000006</c:v>
                </c:pt>
                <c:pt idx="1">
                  <c:v>4.9000000000000004</c:v>
                </c:pt>
                <c:pt idx="2">
                  <c:v>3.5</c:v>
                </c:pt>
                <c:pt idx="3">
                  <c:v>5.3</c:v>
                </c:pt>
                <c:pt idx="4">
                  <c:v>3.9</c:v>
                </c:pt>
                <c:pt idx="5">
                  <c:v>3.9</c:v>
                </c:pt>
                <c:pt idx="6">
                  <c:v>8.3000000000000007</c:v>
                </c:pt>
                <c:pt idx="7">
                  <c:v>3.9</c:v>
                </c:pt>
                <c:pt idx="8">
                  <c:v>0.4</c:v>
                </c:pt>
              </c:numCache>
            </c:numRef>
          </c:val>
          <c:extLst>
            <c:ext xmlns:c16="http://schemas.microsoft.com/office/drawing/2014/chart" uri="{C3380CC4-5D6E-409C-BE32-E72D297353CC}">
              <c16:uniqueId val="{00000001-6FA1-4356-BB19-8237D7F07E49}"/>
            </c:ext>
          </c:extLst>
        </c:ser>
        <c:dLbls>
          <c:showLegendKey val="0"/>
          <c:showVal val="0"/>
          <c:showCatName val="0"/>
          <c:showSerName val="0"/>
          <c:showPercent val="0"/>
          <c:showBubbleSize val="0"/>
        </c:dLbls>
        <c:gapWidth val="219"/>
        <c:overlap val="-27"/>
        <c:axId val="571466184"/>
        <c:axId val="571464616"/>
      </c:barChart>
      <c:catAx>
        <c:axId val="571466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50" b="0" i="0" u="none" strike="noStrike" kern="1200" baseline="0">
                <a:solidFill>
                  <a:sysClr val="windowText" lastClr="000000"/>
                </a:solidFill>
                <a:latin typeface="+mj-lt"/>
                <a:ea typeface="+mn-ea"/>
                <a:cs typeface="+mn-cs"/>
              </a:defRPr>
            </a:pPr>
            <a:endParaRPr lang="en-US"/>
          </a:p>
        </c:txPr>
        <c:crossAx val="571464616"/>
        <c:crosses val="autoZero"/>
        <c:auto val="0"/>
        <c:lblAlgn val="ctr"/>
        <c:lblOffset val="100"/>
        <c:noMultiLvlLbl val="0"/>
      </c:catAx>
      <c:valAx>
        <c:axId val="571464616"/>
        <c:scaling>
          <c:orientation val="minMax"/>
          <c:max val="8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50" b="0" i="0" u="none" strike="noStrike" kern="1200" baseline="0">
                    <a:solidFill>
                      <a:sysClr val="windowText" lastClr="000000"/>
                    </a:solidFill>
                    <a:latin typeface="+mn-lt"/>
                    <a:ea typeface="+mn-ea"/>
                    <a:cs typeface="+mn-cs"/>
                  </a:defRPr>
                </a:pPr>
                <a:r>
                  <a:rPr lang="en-ZA">
                    <a:solidFill>
                      <a:sysClr val="windowText" lastClr="000000"/>
                    </a:solidFill>
                  </a:rPr>
                  <a:t>%</a:t>
                </a:r>
              </a:p>
            </c:rich>
          </c:tx>
          <c:layout>
            <c:manualLayout>
              <c:xMode val="edge"/>
              <c:yMode val="edge"/>
              <c:x val="9.7699296439006864E-3"/>
              <c:y val="2.2980441233110601E-2"/>
            </c:manualLayout>
          </c:layout>
          <c:overlay val="0"/>
          <c:spPr>
            <a:noFill/>
            <a:ln>
              <a:noFill/>
            </a:ln>
            <a:effectLst/>
          </c:spPr>
          <c:txPr>
            <a:bodyPr rot="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6184"/>
        <c:crosses val="autoZero"/>
        <c:crossBetween val="between"/>
        <c:majorUnit val="20"/>
      </c:valAx>
      <c:spPr>
        <a:noFill/>
        <a:ln w="25400">
          <a:noFill/>
        </a:ln>
        <a:effectLst/>
      </c:spPr>
    </c:plotArea>
    <c:legend>
      <c:legendPos val="b"/>
      <c:layout>
        <c:manualLayout>
          <c:xMode val="edge"/>
          <c:yMode val="edge"/>
          <c:x val="0.78563374270976305"/>
          <c:y val="0.91956837027084237"/>
          <c:w val="0.15598751584582546"/>
          <c:h val="5.4217260656423655E-2"/>
        </c:manualLayout>
      </c:layout>
      <c:overlay val="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mj-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50"/>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Services available</a:t>
            </a:r>
            <a:r>
              <a:rPr lang="en-ZA" sz="1100" b="1" baseline="0">
                <a:solidFill>
                  <a:sysClr val="windowText" lastClr="000000"/>
                </a:solidFill>
                <a:latin typeface="+mn-lt"/>
              </a:rPr>
              <a:t> to households living in informal dwellings, 2023</a:t>
            </a:r>
            <a:endParaRPr lang="en-ZA" sz="1100" b="1">
              <a:solidFill>
                <a:sysClr val="windowText" lastClr="000000"/>
              </a:solidFill>
              <a:latin typeface="+mn-l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ZA"/>
        </a:p>
      </c:txPr>
    </c:title>
    <c:autoTitleDeleted val="0"/>
    <c:plotArea>
      <c:layout>
        <c:manualLayout>
          <c:layoutTarget val="inner"/>
          <c:xMode val="edge"/>
          <c:yMode val="edge"/>
          <c:x val="0.10815393628827329"/>
          <c:y val="0.15585081585081584"/>
          <c:w val="0.86461833032600388"/>
          <c:h val="0.58236183763742821"/>
        </c:manualLayout>
      </c:layout>
      <c:barChart>
        <c:barDir val="col"/>
        <c:grouping val="clustered"/>
        <c:varyColors val="0"/>
        <c:ser>
          <c:idx val="0"/>
          <c:order val="0"/>
          <c:spPr>
            <a:solidFill>
              <a:srgbClr val="C0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'Services for households (BC)'!$B$4:$B$12</c:f>
              <c:strCache>
                <c:ptCount val="9"/>
                <c:pt idx="0">
                  <c:v>Piped water in dwelling</c:v>
                </c:pt>
                <c:pt idx="1">
                  <c:v>Piped water inside yard</c:v>
                </c:pt>
                <c:pt idx="2">
                  <c:v>Flush toilet connected to sewage system</c:v>
                </c:pt>
                <c:pt idx="3">
                  <c:v>Flush toilet with septic tank</c:v>
                </c:pt>
                <c:pt idx="4">
                  <c:v>Chemical toilet</c:v>
                </c:pt>
                <c:pt idx="5">
                  <c:v>Pit toilet with ventilation pipe</c:v>
                </c:pt>
                <c:pt idx="6">
                  <c:v>Electricity for lighting</c:v>
                </c:pt>
                <c:pt idx="7">
                  <c:v>Electricity for cooking</c:v>
                </c:pt>
                <c:pt idx="8">
                  <c:v>Electricity for heating</c:v>
                </c:pt>
              </c:strCache>
            </c:strRef>
          </c:cat>
          <c:val>
            <c:numRef>
              <c:f>'Services for households (BC)'!$C$4:$C$12</c:f>
              <c:numCache>
                <c:formatCode>0.0%</c:formatCode>
                <c:ptCount val="9"/>
                <c:pt idx="0">
                  <c:v>6.333476949590694E-2</c:v>
                </c:pt>
                <c:pt idx="1">
                  <c:v>0.4881516587677725</c:v>
                </c:pt>
                <c:pt idx="2">
                  <c:v>0.44592847910383454</c:v>
                </c:pt>
                <c:pt idx="3">
                  <c:v>2.4558380008616976E-2</c:v>
                </c:pt>
                <c:pt idx="4">
                  <c:v>4.5239121068504952E-2</c:v>
                </c:pt>
                <c:pt idx="5">
                  <c:v>0.11374407582938388</c:v>
                </c:pt>
                <c:pt idx="6">
                  <c:v>0.74407582938388628</c:v>
                </c:pt>
                <c:pt idx="7">
                  <c:v>0.68031021111589829</c:v>
                </c:pt>
                <c:pt idx="8">
                  <c:v>0.38776389487289964</c:v>
                </c:pt>
              </c:numCache>
            </c:numRef>
          </c:val>
          <c:extLst>
            <c:ext xmlns:c16="http://schemas.microsoft.com/office/drawing/2014/chart" uri="{C3380CC4-5D6E-409C-BE32-E72D297353CC}">
              <c16:uniqueId val="{00000000-D4CB-4CBA-A26A-E623B3282262}"/>
            </c:ext>
          </c:extLst>
        </c:ser>
        <c:dLbls>
          <c:showLegendKey val="0"/>
          <c:showVal val="0"/>
          <c:showCatName val="0"/>
          <c:showSerName val="0"/>
          <c:showPercent val="0"/>
          <c:showBubbleSize val="0"/>
        </c:dLbls>
        <c:gapWidth val="219"/>
        <c:overlap val="-27"/>
        <c:axId val="571461872"/>
        <c:axId val="571465792"/>
      </c:barChart>
      <c:catAx>
        <c:axId val="571461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5792"/>
        <c:crosses val="autoZero"/>
        <c:auto val="1"/>
        <c:lblAlgn val="ctr"/>
        <c:lblOffset val="100"/>
        <c:noMultiLvlLbl val="0"/>
      </c:catAx>
      <c:valAx>
        <c:axId val="5714657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a:t>
                </a:r>
              </a:p>
            </c:rich>
          </c:tx>
          <c:layout>
            <c:manualLayout>
              <c:xMode val="edge"/>
              <c:yMode val="edge"/>
              <c:x val="4.81115217976648E-2"/>
              <c:y val="3.3069549416690804E-2"/>
            </c:manualLayout>
          </c:layout>
          <c:overlay val="0"/>
          <c:spPr>
            <a:noFill/>
            <a:ln>
              <a:noFill/>
            </a:ln>
            <a:effectLst/>
          </c:spPr>
          <c:txPr>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1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Household tenure status by sex,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022949333928066"/>
          <c:y val="0.15109609897098589"/>
          <c:w val="0.87295757741633528"/>
          <c:h val="0.54136270879050097"/>
        </c:manualLayout>
      </c:layout>
      <c:barChart>
        <c:barDir val="col"/>
        <c:grouping val="clustered"/>
        <c:varyColors val="0"/>
        <c:ser>
          <c:idx val="0"/>
          <c:order val="0"/>
          <c:tx>
            <c:strRef>
              <c:f>'HH tenure status.graphs'!$G$6</c:f>
              <c:strCache>
                <c:ptCount val="1"/>
                <c:pt idx="0">
                  <c:v>Male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status.graphs'!$H$5:$L$5</c:f>
              <c:strCache>
                <c:ptCount val="5"/>
                <c:pt idx="0">
                  <c:v>Owned and
fully paid off</c:v>
                </c:pt>
                <c:pt idx="1">
                  <c:v>Owned, but not yet paid </c:v>
                </c:pt>
                <c:pt idx="2">
                  <c:v>Rented</c:v>
                </c:pt>
                <c:pt idx="3">
                  <c:v>Occupied rent free</c:v>
                </c:pt>
                <c:pt idx="4">
                  <c:v>Other/do not know/unspecified tenure status</c:v>
                </c:pt>
              </c:strCache>
            </c:strRef>
          </c:cat>
          <c:val>
            <c:numRef>
              <c:f>'HH tenure status.graphs'!$H$6:$L$6</c:f>
              <c:numCache>
                <c:formatCode>0%</c:formatCode>
                <c:ptCount val="5"/>
                <c:pt idx="0">
                  <c:v>0.51500000000000001</c:v>
                </c:pt>
                <c:pt idx="1">
                  <c:v>0.73299999999999998</c:v>
                </c:pt>
                <c:pt idx="2">
                  <c:v>0.64800000000000002</c:v>
                </c:pt>
                <c:pt idx="3">
                  <c:v>0.63200000000000001</c:v>
                </c:pt>
                <c:pt idx="4">
                  <c:v>0.58299999999999996</c:v>
                </c:pt>
              </c:numCache>
            </c:numRef>
          </c:val>
          <c:extLst>
            <c:ext xmlns:c16="http://schemas.microsoft.com/office/drawing/2014/chart" uri="{C3380CC4-5D6E-409C-BE32-E72D297353CC}">
              <c16:uniqueId val="{00000000-DE75-42F7-8B6D-4206C5463589}"/>
            </c:ext>
          </c:extLst>
        </c:ser>
        <c:ser>
          <c:idx val="1"/>
          <c:order val="1"/>
          <c:tx>
            <c:strRef>
              <c:f>'HH tenure status.graphs'!$G$7</c:f>
              <c:strCache>
                <c:ptCount val="1"/>
                <c:pt idx="0">
                  <c:v>Female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status.graphs'!$H$5:$L$5</c:f>
              <c:strCache>
                <c:ptCount val="5"/>
                <c:pt idx="0">
                  <c:v>Owned and
fully paid off</c:v>
                </c:pt>
                <c:pt idx="1">
                  <c:v>Owned, but not yet paid </c:v>
                </c:pt>
                <c:pt idx="2">
                  <c:v>Rented</c:v>
                </c:pt>
                <c:pt idx="3">
                  <c:v>Occupied rent free</c:v>
                </c:pt>
                <c:pt idx="4">
                  <c:v>Other/do not know/unspecified tenure status</c:v>
                </c:pt>
              </c:strCache>
            </c:strRef>
          </c:cat>
          <c:val>
            <c:numRef>
              <c:f>'HH tenure status.graphs'!$H$7:$L$7</c:f>
              <c:numCache>
                <c:formatCode>0%</c:formatCode>
                <c:ptCount val="5"/>
                <c:pt idx="0">
                  <c:v>0.48499999999999999</c:v>
                </c:pt>
                <c:pt idx="1">
                  <c:v>0.26600000000000001</c:v>
                </c:pt>
                <c:pt idx="2">
                  <c:v>0.35099999999999998</c:v>
                </c:pt>
                <c:pt idx="3">
                  <c:v>0.36799999999999999</c:v>
                </c:pt>
                <c:pt idx="4">
                  <c:v>0.40899999999999997</c:v>
                </c:pt>
              </c:numCache>
            </c:numRef>
          </c:val>
          <c:extLst>
            <c:ext xmlns:c16="http://schemas.microsoft.com/office/drawing/2014/chart" uri="{C3380CC4-5D6E-409C-BE32-E72D297353CC}">
              <c16:uniqueId val="{00000001-DE75-42F7-8B6D-4206C5463589}"/>
            </c:ext>
          </c:extLst>
        </c:ser>
        <c:dLbls>
          <c:showLegendKey val="0"/>
          <c:showVal val="0"/>
          <c:showCatName val="0"/>
          <c:showSerName val="0"/>
          <c:showPercent val="0"/>
          <c:showBubbleSize val="0"/>
        </c:dLbls>
        <c:gapWidth val="182"/>
        <c:axId val="571465008"/>
        <c:axId val="571460304"/>
      </c:barChart>
      <c:catAx>
        <c:axId val="57146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0304"/>
        <c:crosses val="autoZero"/>
        <c:auto val="1"/>
        <c:lblAlgn val="ctr"/>
        <c:lblOffset val="100"/>
        <c:noMultiLvlLbl val="0"/>
      </c:catAx>
      <c:valAx>
        <c:axId val="5714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Household tenure status by race,</a:t>
            </a:r>
            <a:r>
              <a:rPr lang="en-ZA" sz="1100" b="1" baseline="0">
                <a:solidFill>
                  <a:sysClr val="windowText" lastClr="000000"/>
                </a:solidFill>
                <a:latin typeface="+mn-lt"/>
              </a:rPr>
              <a:t> 2023</a:t>
            </a:r>
            <a:endParaRPr lang="en-ZA" sz="1100" b="1">
              <a:solidFill>
                <a:sysClr val="windowText" lastClr="000000"/>
              </a:solidFill>
              <a:latin typeface="+mn-l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ZA"/>
        </a:p>
      </c:txPr>
    </c:title>
    <c:autoTitleDeleted val="0"/>
    <c:plotArea>
      <c:layout>
        <c:manualLayout>
          <c:layoutTarget val="inner"/>
          <c:xMode val="edge"/>
          <c:yMode val="edge"/>
          <c:x val="0.10472163657138486"/>
          <c:y val="0.15084035673504018"/>
          <c:w val="0.8685631235986212"/>
          <c:h val="0.53805533784451143"/>
        </c:manualLayout>
      </c:layout>
      <c:barChart>
        <c:barDir val="col"/>
        <c:grouping val="clustered"/>
        <c:varyColors val="0"/>
        <c:ser>
          <c:idx val="0"/>
          <c:order val="0"/>
          <c:tx>
            <c:strRef>
              <c:f>'HH tenure status.graphs'!$G$12</c:f>
              <c:strCache>
                <c:ptCount val="1"/>
                <c:pt idx="0">
                  <c:v>Owned and
fully paid off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status.graphs'!$F$13:$F$16</c:f>
              <c:strCache>
                <c:ptCount val="4"/>
                <c:pt idx="0">
                  <c:v>Black</c:v>
                </c:pt>
                <c:pt idx="1">
                  <c:v>Coloured</c:v>
                </c:pt>
                <c:pt idx="2">
                  <c:v>Indian/Asian</c:v>
                </c:pt>
                <c:pt idx="3">
                  <c:v>White</c:v>
                </c:pt>
              </c:strCache>
            </c:strRef>
          </c:cat>
          <c:val>
            <c:numRef>
              <c:f>'HH tenure status.graphs'!$G$13:$G$16</c:f>
              <c:numCache>
                <c:formatCode>0%</c:formatCode>
                <c:ptCount val="4"/>
                <c:pt idx="0">
                  <c:v>0.57478713940780279</c:v>
                </c:pt>
                <c:pt idx="1">
                  <c:v>0.53876272513703993</c:v>
                </c:pt>
                <c:pt idx="2">
                  <c:v>0.48873873873873874</c:v>
                </c:pt>
                <c:pt idx="3">
                  <c:v>0.46054333764553684</c:v>
                </c:pt>
              </c:numCache>
            </c:numRef>
          </c:val>
          <c:extLst>
            <c:ext xmlns:c16="http://schemas.microsoft.com/office/drawing/2014/chart" uri="{C3380CC4-5D6E-409C-BE32-E72D297353CC}">
              <c16:uniqueId val="{00000000-6EF0-4F27-92A9-D2F6E0BF2542}"/>
            </c:ext>
          </c:extLst>
        </c:ser>
        <c:ser>
          <c:idx val="1"/>
          <c:order val="1"/>
          <c:tx>
            <c:strRef>
              <c:f>'HH tenure status.graphs'!$H$12</c:f>
              <c:strCache>
                <c:ptCount val="1"/>
                <c:pt idx="0">
                  <c:v>Owned, but not yet paid off</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status.graphs'!$F$13:$F$16</c:f>
              <c:strCache>
                <c:ptCount val="4"/>
                <c:pt idx="0">
                  <c:v>Black</c:v>
                </c:pt>
                <c:pt idx="1">
                  <c:v>Coloured</c:v>
                </c:pt>
                <c:pt idx="2">
                  <c:v>Indian/Asian</c:v>
                </c:pt>
                <c:pt idx="3">
                  <c:v>White</c:v>
                </c:pt>
              </c:strCache>
            </c:strRef>
          </c:cat>
          <c:val>
            <c:numRef>
              <c:f>'HH tenure status.graphs'!$H$13:$H$16</c:f>
              <c:numCache>
                <c:formatCode>0%</c:formatCode>
                <c:ptCount val="4"/>
                <c:pt idx="0">
                  <c:v>3.6090989960604905E-2</c:v>
                </c:pt>
                <c:pt idx="1">
                  <c:v>0.14252153484729835</c:v>
                </c:pt>
                <c:pt idx="2">
                  <c:v>0.16666666666666666</c:v>
                </c:pt>
                <c:pt idx="3">
                  <c:v>0.24385510996119017</c:v>
                </c:pt>
              </c:numCache>
            </c:numRef>
          </c:val>
          <c:extLst>
            <c:ext xmlns:c16="http://schemas.microsoft.com/office/drawing/2014/chart" uri="{C3380CC4-5D6E-409C-BE32-E72D297353CC}">
              <c16:uniqueId val="{00000001-E3F2-4B35-937B-4C1649824B20}"/>
            </c:ext>
          </c:extLst>
        </c:ser>
        <c:ser>
          <c:idx val="2"/>
          <c:order val="2"/>
          <c:tx>
            <c:strRef>
              <c:f>'HH tenure status.graphs'!$I$12</c:f>
              <c:strCache>
                <c:ptCount val="1"/>
                <c:pt idx="0">
                  <c:v>Rented</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status.graphs'!$F$13:$F$16</c:f>
              <c:strCache>
                <c:ptCount val="4"/>
                <c:pt idx="0">
                  <c:v>Black</c:v>
                </c:pt>
                <c:pt idx="1">
                  <c:v>Coloured</c:v>
                </c:pt>
                <c:pt idx="2">
                  <c:v>Indian/Asian</c:v>
                </c:pt>
                <c:pt idx="3">
                  <c:v>White</c:v>
                </c:pt>
              </c:strCache>
            </c:strRef>
          </c:cat>
          <c:val>
            <c:numRef>
              <c:f>'HH tenure status.graphs'!$I$13:$I$16</c:f>
              <c:numCache>
                <c:formatCode>0%</c:formatCode>
                <c:ptCount val="4"/>
                <c:pt idx="0">
                  <c:v>0.23757783708222138</c:v>
                </c:pt>
                <c:pt idx="1">
                  <c:v>0.19263899765074394</c:v>
                </c:pt>
                <c:pt idx="2">
                  <c:v>0.2927927927927928</c:v>
                </c:pt>
                <c:pt idx="3">
                  <c:v>0.25549805950840881</c:v>
                </c:pt>
              </c:numCache>
            </c:numRef>
          </c:val>
          <c:extLst>
            <c:ext xmlns:c16="http://schemas.microsoft.com/office/drawing/2014/chart" uri="{C3380CC4-5D6E-409C-BE32-E72D297353CC}">
              <c16:uniqueId val="{00000002-E3F2-4B35-937B-4C1649824B20}"/>
            </c:ext>
          </c:extLst>
        </c:ser>
        <c:ser>
          <c:idx val="3"/>
          <c:order val="3"/>
          <c:tx>
            <c:strRef>
              <c:f>'HH tenure status.graphs'!$J$12</c:f>
              <c:strCache>
                <c:ptCount val="1"/>
                <c:pt idx="0">
                  <c:v>Occupied rent free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status.graphs'!$F$13:$F$16</c:f>
              <c:strCache>
                <c:ptCount val="4"/>
                <c:pt idx="0">
                  <c:v>Black</c:v>
                </c:pt>
                <c:pt idx="1">
                  <c:v>Coloured</c:v>
                </c:pt>
                <c:pt idx="2">
                  <c:v>Indian/Asian</c:v>
                </c:pt>
                <c:pt idx="3">
                  <c:v>White</c:v>
                </c:pt>
              </c:strCache>
            </c:strRef>
          </c:cat>
          <c:val>
            <c:numRef>
              <c:f>'HH tenure status.graphs'!$J$13:$J$16</c:f>
              <c:numCache>
                <c:formatCode>0%</c:formatCode>
                <c:ptCount val="4"/>
                <c:pt idx="0">
                  <c:v>0.14449104079298514</c:v>
                </c:pt>
                <c:pt idx="1">
                  <c:v>0.11589663273296789</c:v>
                </c:pt>
                <c:pt idx="2">
                  <c:v>4.5045045045045043E-2</c:v>
                </c:pt>
                <c:pt idx="3">
                  <c:v>3.428201811125485E-2</c:v>
                </c:pt>
              </c:numCache>
            </c:numRef>
          </c:val>
          <c:extLst>
            <c:ext xmlns:c16="http://schemas.microsoft.com/office/drawing/2014/chart" uri="{C3380CC4-5D6E-409C-BE32-E72D297353CC}">
              <c16:uniqueId val="{00000003-E3F2-4B35-937B-4C1649824B20}"/>
            </c:ext>
          </c:extLst>
        </c:ser>
        <c:ser>
          <c:idx val="4"/>
          <c:order val="4"/>
          <c:tx>
            <c:strRef>
              <c:f>'HH tenure status.graphs'!$K$12</c:f>
              <c:strCache>
                <c:ptCount val="1"/>
                <c:pt idx="0">
                  <c:v>Other/do not know/unspecified tenure status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 tenure status.graphs'!$F$13:$F$16</c:f>
              <c:strCache>
                <c:ptCount val="4"/>
                <c:pt idx="0">
                  <c:v>Black</c:v>
                </c:pt>
                <c:pt idx="1">
                  <c:v>Coloured</c:v>
                </c:pt>
                <c:pt idx="2">
                  <c:v>Indian/Asian</c:v>
                </c:pt>
                <c:pt idx="3">
                  <c:v>White</c:v>
                </c:pt>
              </c:strCache>
            </c:strRef>
          </c:cat>
          <c:val>
            <c:numRef>
              <c:f>'HH tenure status.graphs'!$K$13:$K$16</c:f>
              <c:numCache>
                <c:formatCode>0%</c:formatCode>
                <c:ptCount val="4"/>
                <c:pt idx="0">
                  <c:v>6.9894522811030629E-3</c:v>
                </c:pt>
                <c:pt idx="1">
                  <c:v>1.0963194988253719E-2</c:v>
                </c:pt>
                <c:pt idx="2">
                  <c:v>6.7567567567567571E-3</c:v>
                </c:pt>
                <c:pt idx="3">
                  <c:v>4.5278137128072441E-3</c:v>
                </c:pt>
              </c:numCache>
            </c:numRef>
          </c:val>
          <c:extLst>
            <c:ext xmlns:c16="http://schemas.microsoft.com/office/drawing/2014/chart" uri="{C3380CC4-5D6E-409C-BE32-E72D297353CC}">
              <c16:uniqueId val="{00000004-E3F2-4B35-937B-4C1649824B20}"/>
            </c:ext>
          </c:extLst>
        </c:ser>
        <c:dLbls>
          <c:showLegendKey val="0"/>
          <c:showVal val="0"/>
          <c:showCatName val="0"/>
          <c:showSerName val="0"/>
          <c:showPercent val="0"/>
          <c:showBubbleSize val="0"/>
        </c:dLbls>
        <c:gapWidth val="219"/>
        <c:overlap val="-27"/>
        <c:axId val="571461480"/>
        <c:axId val="571460696"/>
      </c:barChart>
      <c:catAx>
        <c:axId val="571461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0696"/>
        <c:crosses val="autoZero"/>
        <c:auto val="1"/>
        <c:lblAlgn val="ctr"/>
        <c:lblOffset val="100"/>
        <c:noMultiLvlLbl val="0"/>
      </c:catAx>
      <c:valAx>
        <c:axId val="571460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1461480"/>
        <c:crosses val="autoZero"/>
        <c:crossBetween val="between"/>
      </c:valAx>
      <c:spPr>
        <a:noFill/>
        <a:ln>
          <a:noFill/>
        </a:ln>
        <a:effectLst/>
      </c:spPr>
    </c:plotArea>
    <c:legend>
      <c:legendPos val="b"/>
      <c:layout>
        <c:manualLayout>
          <c:xMode val="edge"/>
          <c:yMode val="edge"/>
          <c:x val="4.9999952191768379E-2"/>
          <c:y val="0.76649643755253782"/>
          <c:w val="0.9"/>
          <c:h val="0.1252125495356774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latin typeface="+mn-lt"/>
              </a:rPr>
              <a:t>Households with access to piped water, 2002-23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210600058756493"/>
          <c:y val="0.14871466281614512"/>
          <c:w val="0.86837370420948301"/>
          <c:h val="0.75863637389165894"/>
        </c:manualLayout>
      </c:layout>
      <c:barChart>
        <c:barDir val="col"/>
        <c:grouping val="clustered"/>
        <c:varyColors val="0"/>
        <c:ser>
          <c:idx val="0"/>
          <c:order val="0"/>
          <c:tx>
            <c:strRef>
              <c:f>'Piped water.2002-23 (BC)'!$E$3</c:f>
              <c:strCache>
                <c:ptCount val="1"/>
                <c:pt idx="0">
                  <c:v>Number</c:v>
                </c:pt>
              </c:strCache>
            </c:strRef>
          </c:tx>
          <c:spPr>
            <a:solidFill>
              <a:schemeClr val="accent1"/>
            </a:solidFill>
            <a:ln>
              <a:noFill/>
            </a:ln>
            <a:effectLst/>
          </c:spPr>
          <c:invertIfNegative val="0"/>
          <c:cat>
            <c:numRef>
              <c:f>'Piped water.2002-23 (BC)'!$D$4:$D$18</c:f>
              <c:numCache>
                <c:formatCode>General</c:formatCode>
                <c:ptCount val="15"/>
                <c:pt idx="0">
                  <c:v>2002</c:v>
                </c:pt>
                <c:pt idx="1">
                  <c:v>2004</c:v>
                </c:pt>
                <c:pt idx="2">
                  <c:v>2006</c:v>
                </c:pt>
                <c:pt idx="3">
                  <c:v>2008</c:v>
                </c:pt>
                <c:pt idx="4">
                  <c:v>2010</c:v>
                </c:pt>
                <c:pt idx="5">
                  <c:v>2012</c:v>
                </c:pt>
                <c:pt idx="6">
                  <c:v>2014</c:v>
                </c:pt>
                <c:pt idx="7">
                  <c:v>2016</c:v>
                </c:pt>
                <c:pt idx="8">
                  <c:v>2017</c:v>
                </c:pt>
                <c:pt idx="9">
                  <c:v>2018</c:v>
                </c:pt>
                <c:pt idx="10">
                  <c:v>2019</c:v>
                </c:pt>
                <c:pt idx="11">
                  <c:v>2020</c:v>
                </c:pt>
                <c:pt idx="12">
                  <c:v>2021</c:v>
                </c:pt>
                <c:pt idx="13">
                  <c:v>2022</c:v>
                </c:pt>
                <c:pt idx="14">
                  <c:v>2023</c:v>
                </c:pt>
              </c:numCache>
            </c:numRef>
          </c:cat>
          <c:val>
            <c:numRef>
              <c:f>'Piped water.2002-23 (BC)'!$E$4:$E$18</c:f>
              <c:numCache>
                <c:formatCode>#,##0</c:formatCode>
                <c:ptCount val="15"/>
                <c:pt idx="0">
                  <c:v>9.4477360000000008</c:v>
                </c:pt>
                <c:pt idx="1">
                  <c:v>10.136934999999999</c:v>
                </c:pt>
                <c:pt idx="2">
                  <c:v>10.871784</c:v>
                </c:pt>
                <c:pt idx="3">
                  <c:v>11.37134</c:v>
                </c:pt>
                <c:pt idx="4">
                  <c:v>12.1104</c:v>
                </c:pt>
                <c:pt idx="5">
                  <c:v>12.864167999999999</c:v>
                </c:pt>
                <c:pt idx="6">
                  <c:v>13.428504</c:v>
                </c:pt>
                <c:pt idx="7">
                  <c:v>14.01216</c:v>
                </c:pt>
                <c:pt idx="8">
                  <c:v>14.352314</c:v>
                </c:pt>
                <c:pt idx="9">
                  <c:v>15</c:v>
                </c:pt>
                <c:pt idx="10">
                  <c:v>15</c:v>
                </c:pt>
                <c:pt idx="11">
                  <c:v>16</c:v>
                </c:pt>
                <c:pt idx="12">
                  <c:v>16</c:v>
                </c:pt>
                <c:pt idx="13">
                  <c:v>16</c:v>
                </c:pt>
                <c:pt idx="14" formatCode="General">
                  <c:v>17</c:v>
                </c:pt>
              </c:numCache>
            </c:numRef>
          </c:val>
          <c:extLst>
            <c:ext xmlns:c16="http://schemas.microsoft.com/office/drawing/2014/chart" uri="{C3380CC4-5D6E-409C-BE32-E72D297353CC}">
              <c16:uniqueId val="{00000000-76CA-421A-AB50-62C527312150}"/>
            </c:ext>
          </c:extLst>
        </c:ser>
        <c:dLbls>
          <c:showLegendKey val="0"/>
          <c:showVal val="0"/>
          <c:showCatName val="0"/>
          <c:showSerName val="0"/>
          <c:showPercent val="0"/>
          <c:showBubbleSize val="0"/>
        </c:dLbls>
        <c:gapWidth val="219"/>
        <c:overlap val="-27"/>
        <c:axId val="572419368"/>
        <c:axId val="572418584"/>
      </c:barChart>
      <c:catAx>
        <c:axId val="572419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2418584"/>
        <c:crosses val="autoZero"/>
        <c:auto val="1"/>
        <c:lblAlgn val="ctr"/>
        <c:lblOffset val="100"/>
        <c:noMultiLvlLbl val="0"/>
      </c:catAx>
      <c:valAx>
        <c:axId val="5724185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Millions</a:t>
                </a:r>
              </a:p>
            </c:rich>
          </c:tx>
          <c:layout>
            <c:manualLayout>
              <c:xMode val="edge"/>
              <c:yMode val="edge"/>
              <c:x val="3.1462352405078213E-2"/>
              <c:y val="3.5868965746370308E-2"/>
            </c:manualLayout>
          </c:layout>
          <c:overlay val="0"/>
          <c:spPr>
            <a:noFill/>
            <a:ln>
              <a:noFill/>
            </a:ln>
            <a:effectLst/>
          </c:spPr>
          <c:txPr>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2419368"/>
        <c:crosses val="autoZero"/>
        <c:crossBetween val="between"/>
        <c:majorUnit val="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ZA" sz="1100" b="1">
                <a:solidFill>
                  <a:sysClr val="windowText" lastClr="000000"/>
                </a:solidFill>
                <a:latin typeface="+mn-lt"/>
              </a:rPr>
              <a:t>Improved</a:t>
            </a:r>
            <a:r>
              <a:rPr lang="en-ZA" sz="1100" b="1" baseline="0">
                <a:solidFill>
                  <a:sysClr val="windowText" lastClr="000000"/>
                </a:solidFill>
                <a:latin typeface="+mn-lt"/>
              </a:rPr>
              <a:t> sanitation and no toilet facilities, 2002-23</a:t>
            </a:r>
            <a:endParaRPr lang="en-ZA" sz="1100" b="1">
              <a:solidFill>
                <a:sysClr val="windowText" lastClr="000000"/>
              </a:solidFill>
              <a:latin typeface="+mn-l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ZA"/>
        </a:p>
      </c:txPr>
    </c:title>
    <c:autoTitleDeleted val="0"/>
    <c:plotArea>
      <c:layout>
        <c:manualLayout>
          <c:layoutTarget val="inner"/>
          <c:xMode val="edge"/>
          <c:yMode val="edge"/>
          <c:x val="8.0184349341269584E-2"/>
          <c:y val="0.1411444399940209"/>
          <c:w val="0.8993600486131702"/>
          <c:h val="0.65843569949596703"/>
        </c:manualLayout>
      </c:layout>
      <c:barChart>
        <c:barDir val="col"/>
        <c:grouping val="clustered"/>
        <c:varyColors val="0"/>
        <c:ser>
          <c:idx val="0"/>
          <c:order val="0"/>
          <c:tx>
            <c:strRef>
              <c:f>'Sanitation trends.02-23 (BC)'!$C$5</c:f>
              <c:strCache>
                <c:ptCount val="1"/>
                <c:pt idx="0">
                  <c:v>With access to improved sanitation</c:v>
                </c:pt>
              </c:strCache>
            </c:strRef>
          </c:tx>
          <c:spPr>
            <a:solidFill>
              <a:srgbClr val="C00000"/>
            </a:solidFill>
            <a:ln>
              <a:noFill/>
            </a:ln>
            <a:effectLst/>
          </c:spPr>
          <c:invertIfNegative val="0"/>
          <c:cat>
            <c:numRef>
              <c:f>'Sanitation trends.02-23 (BC)'!$B$6:$B$17</c:f>
              <c:numCache>
                <c:formatCode>General</c:formatCode>
                <c:ptCount val="12"/>
                <c:pt idx="0">
                  <c:v>2002</c:v>
                </c:pt>
                <c:pt idx="1">
                  <c:v>2004</c:v>
                </c:pt>
                <c:pt idx="2">
                  <c:v>2006</c:v>
                </c:pt>
                <c:pt idx="3">
                  <c:v>2008</c:v>
                </c:pt>
                <c:pt idx="4">
                  <c:v>2010</c:v>
                </c:pt>
                <c:pt idx="5">
                  <c:v>2012</c:v>
                </c:pt>
                <c:pt idx="6">
                  <c:v>2014</c:v>
                </c:pt>
                <c:pt idx="7">
                  <c:v>2016</c:v>
                </c:pt>
                <c:pt idx="8">
                  <c:v>2018</c:v>
                </c:pt>
                <c:pt idx="9">
                  <c:v>2020</c:v>
                </c:pt>
                <c:pt idx="10">
                  <c:v>2022</c:v>
                </c:pt>
                <c:pt idx="11">
                  <c:v>2023</c:v>
                </c:pt>
              </c:numCache>
            </c:numRef>
          </c:cat>
          <c:val>
            <c:numRef>
              <c:f>'Sanitation trends.02-23 (BC)'!$C$6:$C$17</c:f>
              <c:numCache>
                <c:formatCode>General</c:formatCode>
                <c:ptCount val="12"/>
                <c:pt idx="0">
                  <c:v>61.7</c:v>
                </c:pt>
                <c:pt idx="1">
                  <c:v>65.900000000000006</c:v>
                </c:pt>
                <c:pt idx="2">
                  <c:v>68.3</c:v>
                </c:pt>
                <c:pt idx="3">
                  <c:v>70</c:v>
                </c:pt>
                <c:pt idx="4">
                  <c:v>75.400000000000006</c:v>
                </c:pt>
                <c:pt idx="5">
                  <c:v>77</c:v>
                </c:pt>
                <c:pt idx="6">
                  <c:v>79.5</c:v>
                </c:pt>
                <c:pt idx="7">
                  <c:v>81</c:v>
                </c:pt>
                <c:pt idx="8" formatCode="0.0">
                  <c:v>83</c:v>
                </c:pt>
                <c:pt idx="9" formatCode="0.0">
                  <c:v>83.2</c:v>
                </c:pt>
                <c:pt idx="10" formatCode="0.0">
                  <c:v>83.2</c:v>
                </c:pt>
                <c:pt idx="11" formatCode="0.0">
                  <c:v>84.2</c:v>
                </c:pt>
              </c:numCache>
            </c:numRef>
          </c:val>
          <c:extLst>
            <c:ext xmlns:c16="http://schemas.microsoft.com/office/drawing/2014/chart" uri="{C3380CC4-5D6E-409C-BE32-E72D297353CC}">
              <c16:uniqueId val="{00000000-602D-44C3-A93B-D66E048FA14C}"/>
            </c:ext>
          </c:extLst>
        </c:ser>
        <c:ser>
          <c:idx val="1"/>
          <c:order val="1"/>
          <c:tx>
            <c:strRef>
              <c:f>'Sanitation trends.02-23 (BC)'!$D$5</c:f>
              <c:strCache>
                <c:ptCount val="1"/>
                <c:pt idx="0">
                  <c:v>With no toilet facility /using bucket toilets</c:v>
                </c:pt>
              </c:strCache>
            </c:strRef>
          </c:tx>
          <c:spPr>
            <a:solidFill>
              <a:schemeClr val="accent2"/>
            </a:solidFill>
            <a:ln>
              <a:noFill/>
            </a:ln>
            <a:effectLst/>
          </c:spPr>
          <c:invertIfNegative val="0"/>
          <c:cat>
            <c:numRef>
              <c:f>'Sanitation trends.02-23 (BC)'!$B$6:$B$17</c:f>
              <c:numCache>
                <c:formatCode>General</c:formatCode>
                <c:ptCount val="12"/>
                <c:pt idx="0">
                  <c:v>2002</c:v>
                </c:pt>
                <c:pt idx="1">
                  <c:v>2004</c:v>
                </c:pt>
                <c:pt idx="2">
                  <c:v>2006</c:v>
                </c:pt>
                <c:pt idx="3">
                  <c:v>2008</c:v>
                </c:pt>
                <c:pt idx="4">
                  <c:v>2010</c:v>
                </c:pt>
                <c:pt idx="5">
                  <c:v>2012</c:v>
                </c:pt>
                <c:pt idx="6">
                  <c:v>2014</c:v>
                </c:pt>
                <c:pt idx="7">
                  <c:v>2016</c:v>
                </c:pt>
                <c:pt idx="8">
                  <c:v>2018</c:v>
                </c:pt>
                <c:pt idx="9">
                  <c:v>2020</c:v>
                </c:pt>
                <c:pt idx="10">
                  <c:v>2022</c:v>
                </c:pt>
                <c:pt idx="11">
                  <c:v>2023</c:v>
                </c:pt>
              </c:numCache>
            </c:numRef>
          </c:cat>
          <c:val>
            <c:numRef>
              <c:f>'Sanitation trends.02-23 (BC)'!$D$6:$D$17</c:f>
              <c:numCache>
                <c:formatCode>General</c:formatCode>
                <c:ptCount val="12"/>
                <c:pt idx="0">
                  <c:v>12.6</c:v>
                </c:pt>
                <c:pt idx="1">
                  <c:v>10.7</c:v>
                </c:pt>
                <c:pt idx="2">
                  <c:v>8.4</c:v>
                </c:pt>
                <c:pt idx="3">
                  <c:v>7.6</c:v>
                </c:pt>
                <c:pt idx="4">
                  <c:v>5.8</c:v>
                </c:pt>
                <c:pt idx="5">
                  <c:v>5.4</c:v>
                </c:pt>
                <c:pt idx="6">
                  <c:v>4.9000000000000004</c:v>
                </c:pt>
                <c:pt idx="7">
                  <c:v>4.2</c:v>
                </c:pt>
                <c:pt idx="8">
                  <c:v>2.8</c:v>
                </c:pt>
                <c:pt idx="9" formatCode="0.0">
                  <c:v>0.6</c:v>
                </c:pt>
                <c:pt idx="10" formatCode="0.0">
                  <c:v>1.8</c:v>
                </c:pt>
                <c:pt idx="11" formatCode="0.0">
                  <c:v>1.8</c:v>
                </c:pt>
              </c:numCache>
            </c:numRef>
          </c:val>
          <c:extLst>
            <c:ext xmlns:c16="http://schemas.microsoft.com/office/drawing/2014/chart" uri="{C3380CC4-5D6E-409C-BE32-E72D297353CC}">
              <c16:uniqueId val="{00000001-602D-44C3-A93B-D66E048FA14C}"/>
            </c:ext>
          </c:extLst>
        </c:ser>
        <c:dLbls>
          <c:showLegendKey val="0"/>
          <c:showVal val="0"/>
          <c:showCatName val="0"/>
          <c:showSerName val="0"/>
          <c:showPercent val="0"/>
          <c:showBubbleSize val="0"/>
        </c:dLbls>
        <c:gapWidth val="219"/>
        <c:overlap val="-27"/>
        <c:axId val="572415840"/>
        <c:axId val="572420152"/>
      </c:barChart>
      <c:catAx>
        <c:axId val="57241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2420152"/>
        <c:crosses val="autoZero"/>
        <c:auto val="1"/>
        <c:lblAlgn val="ctr"/>
        <c:lblOffset val="100"/>
        <c:noMultiLvlLbl val="0"/>
      </c:catAx>
      <c:valAx>
        <c:axId val="572420152"/>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r>
                  <a:rPr lang="en-ZA" b="1">
                    <a:solidFill>
                      <a:sysClr val="windowText" lastClr="000000"/>
                    </a:solidFill>
                  </a:rPr>
                  <a:t>%</a:t>
                </a:r>
              </a:p>
            </c:rich>
          </c:tx>
          <c:layout>
            <c:manualLayout>
              <c:xMode val="edge"/>
              <c:yMode val="edge"/>
              <c:x val="3.1539171184793942E-2"/>
              <c:y val="4.6106687773025845E-2"/>
            </c:manualLayout>
          </c:layout>
          <c:overlay val="0"/>
          <c:spPr>
            <a:noFill/>
            <a:ln>
              <a:noFill/>
            </a:ln>
            <a:effectLst/>
          </c:spPr>
          <c:txPr>
            <a:bodyPr rot="0" spcFirstLastPara="1" vertOverflow="ellipsis"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72415840"/>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r>
              <a:rPr lang="en-US" sz="1100" b="1">
                <a:solidFill>
                  <a:sysClr val="windowText" lastClr="000000"/>
                </a:solidFill>
              </a:rPr>
              <a:t>Households with no sanitation facility, 2023</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'Sanitation indicators prov (BC)'!$B$4</c:f>
              <c:strCache>
                <c:ptCount val="1"/>
                <c:pt idx="0">
                  <c:v>Households with no
sanitation 
facility, 2022</c:v>
                </c:pt>
              </c:strCache>
            </c:strRef>
          </c:tx>
          <c:spPr>
            <a:solidFill>
              <a:schemeClr val="accent1"/>
            </a:solidFill>
            <a:ln>
              <a:no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6="http://schemas.microsoft.com/office/drawing/2014/chart" uri="{C3380CC4-5D6E-409C-BE32-E72D297353CC}">
                  <c16:uniqueId val="{00000000-780E-4D4E-B60D-787A2B4004F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'Sanitation indicators prov (BC)'!$A$5:$A$14</c:f>
              <c:strCache>
                <c:ptCount val="10"/>
                <c:pt idx="0">
                  <c:v>EC</c:v>
                </c:pt>
                <c:pt idx="1">
                  <c:v>FS</c:v>
                </c:pt>
                <c:pt idx="2">
                  <c:v>GAU</c:v>
                </c:pt>
                <c:pt idx="3">
                  <c:v>KZN</c:v>
                </c:pt>
                <c:pt idx="4">
                  <c:v>LIM</c:v>
                </c:pt>
                <c:pt idx="5">
                  <c:v>MPU</c:v>
                </c:pt>
                <c:pt idx="6">
                  <c:v>NW</c:v>
                </c:pt>
                <c:pt idx="7">
                  <c:v>NC</c:v>
                </c:pt>
                <c:pt idx="8">
                  <c:v>WC</c:v>
                </c:pt>
                <c:pt idx="9">
                  <c:v>SA</c:v>
                </c:pt>
              </c:strCache>
            </c:strRef>
          </c:cat>
          <c:val>
            <c:numRef>
              <c:f>'Sanitation indicators prov (BC)'!$B$5:$B$14</c:f>
              <c:numCache>
                <c:formatCode>0.0%</c:formatCode>
                <c:ptCount val="10"/>
                <c:pt idx="0">
                  <c:v>2.2146507666098807E-2</c:v>
                </c:pt>
                <c:pt idx="1">
                  <c:v>1.1011011011011011E-2</c:v>
                </c:pt>
                <c:pt idx="2">
                  <c:v>1.038241910365115E-3</c:v>
                </c:pt>
                <c:pt idx="3">
                  <c:v>7.5941676792223569E-3</c:v>
                </c:pt>
                <c:pt idx="4">
                  <c:v>6.1971830985915492E-3</c:v>
                </c:pt>
                <c:pt idx="5">
                  <c:v>6.6979236436704621E-3</c:v>
                </c:pt>
                <c:pt idx="6">
                  <c:v>2.5179856115107913E-2</c:v>
                </c:pt>
                <c:pt idx="7">
                  <c:v>4.736842105263158E-2</c:v>
                </c:pt>
                <c:pt idx="8">
                  <c:v>4.2134831460674156E-3</c:v>
                </c:pt>
                <c:pt idx="9">
                  <c:v>8.6293080768218896E-3</c:v>
                </c:pt>
              </c:numCache>
            </c:numRef>
          </c:val>
          <c:extLst>
            <c:ext xmlns:c16="http://schemas.microsoft.com/office/drawing/2014/chart" uri="{C3380CC4-5D6E-409C-BE32-E72D297353CC}">
              <c16:uniqueId val="{00000000-AD0F-47F4-9D3D-77022AEBF5DE}"/>
            </c:ext>
          </c:extLst>
        </c:ser>
        <c:dLbls>
          <c:showLegendKey val="0"/>
          <c:showVal val="0"/>
          <c:showCatName val="0"/>
          <c:showSerName val="0"/>
          <c:showPercent val="0"/>
          <c:showBubbleSize val="0"/>
        </c:dLbls>
        <c:gapWidth val="219"/>
        <c:overlap val="-27"/>
        <c:axId val="756134728"/>
        <c:axId val="756127840"/>
      </c:barChart>
      <c:catAx>
        <c:axId val="75613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6127840"/>
        <c:crosses val="autoZero"/>
        <c:auto val="1"/>
        <c:lblAlgn val="ctr"/>
        <c:lblOffset val="100"/>
        <c:noMultiLvlLbl val="0"/>
      </c:catAx>
      <c:valAx>
        <c:axId val="7561278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56134728"/>
        <c:crosses val="autoZero"/>
        <c:crossBetween val="between"/>
        <c:majorUnit val="5.000000000000001E-3"/>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ocumenttasks/documenttask1.xml><?xml version="1.0" encoding="utf-8"?>
<Tasks xmlns="http://schemas.microsoft.com/office/tasks/2019/documenttasks">
  <Task id="{ECC94F14-85B7-49ED-A8D6-C205650E1A4B}">
    <Anchor>
      <Comment id="{6156AAED-BFFE-4DBE-A8A5-EB7E0F8F862F}"/>
    </Anchor>
    <History>
      <Event time="2024-07-17T18:38:40.16" id="{E027213E-1B62-4BDF-880F-C6C7509B5F70}">
        <Attribution userId="S::thuthukani@cra-sa.com::9210f38a-78a9-400f-95c4-53e7b8f2c40c" userName="Thuthukani Ndebele" userProvider="AD"/>
        <Anchor>
          <Comment id="{6156AAED-BFFE-4DBE-A8A5-EB7E0F8F862F}"/>
        </Anchor>
        <Create/>
      </Event>
      <Event time="2024-07-17T18:38:40.16" id="{87CE67D9-86E8-4606-B97B-514B364669DB}">
        <Attribution userId="S::thuthukani@cra-sa.com::9210f38a-78a9-400f-95c4-53e7b8f2c40c" userName="Thuthukani Ndebele" userProvider="AD"/>
        <Anchor>
          <Comment id="{6156AAED-BFFE-4DBE-A8A5-EB7E0F8F862F}"/>
        </Anchor>
        <Assign userId="S::tawanda@cra-sa.com::e9402fae-3aea-4c66-9b7a-80ef22fc47fb" userName="Tawanda Makombo" userProvider="AD"/>
      </Event>
      <Event time="2024-07-17T18:38:40.16" id="{DD499702-E563-4B92-83E5-0165774CC94F}">
        <Attribution userId="S::thuthukani@cra-sa.com::9210f38a-78a9-400f-95c4-53e7b8f2c40c" userName="Thuthukani Ndebele" userProvider="AD"/>
        <Anchor>
          <Comment id="{6156AAED-BFFE-4DBE-A8A5-EB7E0F8F862F}"/>
        </Anchor>
        <SetTitle title="@Tawanda Makombo Rest of the chapter has 19 005 000. Reconcile. Otherwise, clean chapter, great effort! Lets go tp typesetting asap.."/>
      </Event>
      <Event time="2024-07-22T11:58:36.11" id="{353B6321-B2EB-455D-9E6C-F20E3C463B5B}">
        <Attribution userId="S::thuthukani@cra-sa.com::9210f38a-78a9-400f-95c4-53e7b8f2c40c" userName="Thuthukani Ndebele" userProvider="AD"/>
        <Progress percentComplete="100"/>
      </Event>
    </History>
  </Task>
</Tasks>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40006</xdr:colOff>
      <xdr:row>0</xdr:row>
      <xdr:rowOff>158114</xdr:rowOff>
    </xdr:from>
    <xdr:to>
      <xdr:col>8</xdr:col>
      <xdr:colOff>552450</xdr:colOff>
      <xdr:row>21</xdr:row>
      <xdr:rowOff>133349</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100012</xdr:rowOff>
    </xdr:from>
    <xdr:to>
      <xdr:col>7</xdr:col>
      <xdr:colOff>523874</xdr:colOff>
      <xdr:row>17</xdr:row>
      <xdr:rowOff>76200</xdr:rowOff>
    </xdr:to>
    <xdr:graphicFrame macro="">
      <xdr:nvGraphicFramePr>
        <xdr:cNvPr id="3" name="Chart 2">
          <a:extLst>
            <a:ext uri="{FF2B5EF4-FFF2-40B4-BE49-F238E27FC236}">
              <a16:creationId xmlns:a16="http://schemas.microsoft.com/office/drawing/2014/main" id="{365B8DFC-0517-47FF-8009-38AC052554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363857</xdr:colOff>
      <xdr:row>0</xdr:row>
      <xdr:rowOff>131444</xdr:rowOff>
    </xdr:from>
    <xdr:to>
      <xdr:col>9</xdr:col>
      <xdr:colOff>150494</xdr:colOff>
      <xdr:row>19</xdr:row>
      <xdr:rowOff>140969</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152400</xdr:colOff>
      <xdr:row>1</xdr:row>
      <xdr:rowOff>45722</xdr:rowOff>
    </xdr:from>
    <xdr:to>
      <xdr:col>4</xdr:col>
      <xdr:colOff>342902</xdr:colOff>
      <xdr:row>21</xdr:row>
      <xdr:rowOff>26670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462282</xdr:colOff>
      <xdr:row>1</xdr:row>
      <xdr:rowOff>11430</xdr:rowOff>
    </xdr:from>
    <xdr:to>
      <xdr:col>7</xdr:col>
      <xdr:colOff>563880</xdr:colOff>
      <xdr:row>20</xdr:row>
      <xdr:rowOff>140970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22862</xdr:colOff>
      <xdr:row>12</xdr:row>
      <xdr:rowOff>3812</xdr:rowOff>
    </xdr:from>
    <xdr:to>
      <xdr:col>15</xdr:col>
      <xdr:colOff>390525</xdr:colOff>
      <xdr:row>29</xdr:row>
      <xdr:rowOff>83821</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9525</xdr:colOff>
      <xdr:row>2</xdr:row>
      <xdr:rowOff>165736</xdr:rowOff>
    </xdr:from>
    <xdr:to>
      <xdr:col>15</xdr:col>
      <xdr:colOff>409575</xdr:colOff>
      <xdr:row>11</xdr:row>
      <xdr:rowOff>840106</xdr:rowOff>
    </xdr:to>
    <xdr:graphicFrame macro="">
      <xdr:nvGraphicFramePr>
        <xdr:cNvPr id="3" name="Chart 2">
          <a:extLst>
            <a:ext uri="{FF2B5EF4-FFF2-40B4-BE49-F238E27FC236}">
              <a16:creationId xmlns:a16="http://schemas.microsoft.com/office/drawing/2014/main" id="{00000000-0008-0000-2300-000003000000}"/>
            </a:ext>
            <a:ext uri="{147F2762-F138-4A5C-976F-8EAC2B608ADB}">
              <a16:predDERef xmlns:a16="http://schemas.microsoft.com/office/drawing/2014/main" pre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xdr:colOff>
      <xdr:row>2</xdr:row>
      <xdr:rowOff>47626</xdr:rowOff>
    </xdr:from>
    <xdr:to>
      <xdr:col>9</xdr:col>
      <xdr:colOff>264794</xdr:colOff>
      <xdr:row>16</xdr:row>
      <xdr:rowOff>24766</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497206</xdr:colOff>
      <xdr:row>1</xdr:row>
      <xdr:rowOff>61910</xdr:rowOff>
    </xdr:from>
    <xdr:to>
      <xdr:col>10</xdr:col>
      <xdr:colOff>114300</xdr:colOff>
      <xdr:row>17</xdr:row>
      <xdr:rowOff>19049</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61912</xdr:rowOff>
    </xdr:from>
    <xdr:to>
      <xdr:col>9</xdr:col>
      <xdr:colOff>71438</xdr:colOff>
      <xdr:row>14</xdr:row>
      <xdr:rowOff>110490</xdr:rowOff>
    </xdr:to>
    <xdr:graphicFrame macro="">
      <xdr:nvGraphicFramePr>
        <xdr:cNvPr id="2" name="Chart 1">
          <a:extLst>
            <a:ext uri="{FF2B5EF4-FFF2-40B4-BE49-F238E27FC236}">
              <a16:creationId xmlns:a16="http://schemas.microsoft.com/office/drawing/2014/main" id="{52CFC7AE-023C-4ACC-B3C3-287982CD311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405766</xdr:colOff>
      <xdr:row>0</xdr:row>
      <xdr:rowOff>159066</xdr:rowOff>
    </xdr:from>
    <xdr:to>
      <xdr:col>10</xdr:col>
      <xdr:colOff>552449</xdr:colOff>
      <xdr:row>15</xdr:row>
      <xdr:rowOff>180975</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airr.sharepoint.com/tmakombo/Desktop/chapters/Living%20Conditions%20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makombo\Downloads\Public%20Finance%20%20201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makombo\Downloads\living-conditions%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sairr.sharepoint.com/tmakombo/Desktop/2021%20survey%20chapters%20and%20docs/chapters%202021/living-conditions-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airr.sharepoint.com/tmakombo/Desktop/Living%20Conditions/Living%20Conditions%20taw.xlsm"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tmakombo\Downloads\Living%20Conditions.August.2022.xlsx" TargetMode="External"/><Relationship Id="rId1" Type="http://schemas.openxmlformats.org/officeDocument/2006/relationships/externalLinkPath" Target="file:///C:\Users\tmakombo\Downloads\Living%20Conditions.August.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a glance"/>
      <sheetName val="OVERVIEW"/>
      <sheetName val="Households"/>
      <sheetName val="Changes by HH.Numbers"/>
      <sheetName val="Changes by HH.Charts"/>
      <sheetName val="HH types + facilities.96&amp;18"/>
      <sheetName val="Formal&amp;informaldwellings.96-18"/>
      <sheetName val="formal &amp;informal dwellings (LC)"/>
      <sheetName val="HOUSING"/>
      <sheetName val="Housing types"/>
      <sheetName val="Type of dwelling.race.#.96&amp;18"/>
      <sheetName val="Type of dwelling.race.%.96&amp;18"/>
      <sheetName val="Households by type.96&amp;18.BC"/>
      <sheetName val="Households by type&amp;area.16"/>
      <sheetName val="Type of housing.96-18"/>
      <sheetName val="Types of housing.prov.#.96&amp;18"/>
      <sheetName val="Type of housing.prov.%.96&amp;18"/>
      <sheetName val="Change in housin.prov.#.96-18"/>
      <sheetName val="Backyard dwellings"/>
      <sheetName val="Backyard structures.Nos.96&amp;18"/>
      <sheetName val="Informal dwellings"/>
      <sheetName val="Informal dwellings.prov.96&amp;18"/>
      <sheetName val="InformalDwelling%.96&amp;18"/>
      <sheetName val="Informdwell.backyrdchange.9"/>
      <sheetName val="Services for households.18"/>
      <sheetName val="Services for households (BC)"/>
      <sheetName val="Informal settlements"/>
      <sheetName val="informal settlements by pro 18"/>
      <sheetName val="Upgrading of informal settl 18"/>
      <sheetName val="Hostels."/>
      <sheetName val="Hostels"/>
      <sheetName val="Tenure"/>
      <sheetName val="HH tenure status.by.race.#.18"/>
      <sheetName val="HH tenure status.race.%.18"/>
      <sheetName val="HH tenure status.graphs"/>
      <sheetName val="Tenure.by.type.of.dwelling.18"/>
      <sheetName val="Tenure.by.type.of.dwelling.%.18"/>
      <sheetName val="Housing provision"/>
      <sheetName val="Housing demand.#.2018"/>
      <sheetName val="Housing demand (BC)"/>
      <sheetName val="Government+pvt sector housing"/>
      <sheetName val="Priv sect&amp;gov construct.97-18"/>
      <sheetName val="Government subsidy housing"/>
      <sheetName val="Subsidised housing.94-18"/>
      <sheetName val="Qualifying criteria for subsidy"/>
      <sheetName val="RDP houses.2018"/>
      <sheetName val="Subsidyhousetypes.17"/>
      <sheetName val="FLISP housing.18"/>
      <sheetName val="RDP quality"/>
      <sheetName val="RDPhousing defects.16&amp;18"/>
      <sheetName val="RDPhousing defects.18 BC"/>
      <sheetName val="Rentals"/>
      <sheetName val="Rental housing.14&amp;18"/>
      <sheetName val="AverageRentPrices.10-19"/>
      <sheetName val="Rental profiles.19"/>
      <sheetName val="Provincial hhds that rent 18"/>
      <sheetName val="Prov.rental.rates.10-19"/>
      <sheetName val="Suburban desegregation"/>
      <sheetName val="Desegregation.Surb.05-18 "/>
      <sheetName val="Desegregation.Surb.BC"/>
      <sheetName val="Township property"/>
      <sheetName val="Townshiphouseprices.12-18"/>
      <sheetName val="WATER AND SANITATION"/>
      <sheetName val="Watersources.Trends.02-18"/>
      <sheetName val="HH water sources.by.race.#.18"/>
      <sheetName val="HH water sources.race.%.18"/>
      <sheetName val="Piped water.02-18 "/>
      <sheetName val="Piped water.2002-18"/>
      <sheetName val="Piped water.2002-18 (BC)"/>
      <sheetName val="Water quality.05-18"/>
      <sheetName val="Water indicators.by.province.18"/>
      <sheetName val="Water interruptions.18"/>
      <sheetName val="Water interruptions.18(BC)"/>
      <sheetName val="Sanitation"/>
      <sheetName val="HH sanitation.race.#.18"/>
      <sheetName val="HH sanitation.race.%.18"/>
      <sheetName val="Sanitation trends.02-18"/>
      <sheetName val="Sanitation trends.02-18 (BC)"/>
      <sheetName val="Sanitat indicators.prov.#.18"/>
      <sheetName val="Sanitat indicators.prov.%."/>
      <sheetName val="sanitation indicators prov (BC)"/>
      <sheetName val="ENERGY.DOMESTIC"/>
      <sheetName val="Sources of energy"/>
      <sheetName val="HH source of energy.race.#18"/>
      <sheetName val="HH source of energy.race.% 18"/>
      <sheetName val="Change.elctrctysource.use.96-18"/>
      <sheetName val="Electrification"/>
      <sheetName val="HH with&amp;without elec.prov.02.18"/>
      <sheetName val="HH with&amp;without elec.prov.(BC)"/>
      <sheetName val="Energyforcooking.prov.18"/>
      <sheetName val="Energyforcooking.prov.18 (BC)"/>
      <sheetName val="REFUSE DISPOSAL"/>
      <sheetName val="HH refuse disposal.race.#.18"/>
      <sheetName val="HH refuse disposal.race.%.18"/>
      <sheetName val="Refuseremovaltrends.02-18"/>
      <sheetName val="Free basic services"/>
      <sheetName val="Freebasicservices.17"/>
      <sheetName val="Freebasicwater.17"/>
      <sheetName val="Freebasicelectricity.17"/>
      <sheetName val="Freebasicsanitation.17"/>
      <sheetName val="Indigent households.prov.#.17"/>
      <sheetName val="Indigent households.prov.%.17"/>
      <sheetName val="BACKLOGS IN SERVICE DELIVERY"/>
      <sheetName val="Backlogs.by.province.18"/>
      <sheetName val="ENVIRONMENTAL MATTERS"/>
      <sheetName val="Environ.problems.race.#.18"/>
      <sheetName val="Environ.problems.race.%.18"/>
      <sheetName val="Environ.problem.prov.#.18"/>
      <sheetName val="Environ.prob.province.%18"/>
      <sheetName val="Temperature trends.1902-2016"/>
      <sheetName val="Rainfallpatterns.1901-16"/>
      <sheetName val="TRANSPORT.PASSENGERS"/>
      <sheetName val="Public transport.18"/>
      <sheetName val="Public transport trips.18"/>
      <sheetName val="Mini bus taxi op by province 18"/>
      <sheetName val="Types of state subsidy (BC)"/>
      <sheetName val="FLISP housing.17"/>
      <sheetName val="Temperature trends.1902-201 (2"/>
    </sheetNames>
    <sheetDataSet>
      <sheetData sheetId="0"/>
      <sheetData sheetId="1"/>
      <sheetData sheetId="2"/>
      <sheetData sheetId="3"/>
      <sheetData sheetId="4"/>
      <sheetData sheetId="5"/>
      <sheetData sheetId="6"/>
      <sheetData sheetId="7"/>
      <sheetData sheetId="8"/>
      <sheetData sheetId="9"/>
      <sheetData sheetId="10">
        <row r="14">
          <cell r="C14">
            <v>8283000</v>
          </cell>
          <cell r="F14">
            <v>1658405</v>
          </cell>
        </row>
        <row r="15">
          <cell r="F15">
            <v>305075</v>
          </cell>
        </row>
        <row r="16">
          <cell r="F16">
            <v>284652</v>
          </cell>
        </row>
        <row r="18">
          <cell r="F18">
            <v>32053</v>
          </cell>
        </row>
        <row r="27">
          <cell r="F27">
            <v>2525609</v>
          </cell>
        </row>
      </sheetData>
      <sheetData sheetId="11"/>
      <sheetData sheetId="12"/>
      <sheetData sheetId="13"/>
      <sheetData sheetId="14"/>
      <sheetData sheetId="15">
        <row r="10">
          <cell r="C10">
            <v>621495</v>
          </cell>
          <cell r="E10">
            <v>145504</v>
          </cell>
          <cell r="G10">
            <v>547624</v>
          </cell>
          <cell r="I10">
            <v>17719</v>
          </cell>
          <cell r="K10">
            <v>1332342</v>
          </cell>
        </row>
        <row r="11">
          <cell r="C11">
            <v>388432</v>
          </cell>
          <cell r="E11">
            <v>162773</v>
          </cell>
          <cell r="G11">
            <v>63967</v>
          </cell>
          <cell r="I11">
            <v>9849</v>
          </cell>
          <cell r="K11">
            <v>625021</v>
          </cell>
        </row>
        <row r="12">
          <cell r="C12">
            <v>1434052</v>
          </cell>
          <cell r="E12">
            <v>468365</v>
          </cell>
          <cell r="G12">
            <v>13998</v>
          </cell>
          <cell r="I12">
            <v>47758</v>
          </cell>
          <cell r="K12">
            <v>1964173</v>
          </cell>
        </row>
        <row r="13">
          <cell r="C13">
            <v>912450</v>
          </cell>
          <cell r="E13">
            <v>185586</v>
          </cell>
          <cell r="G13">
            <v>532048</v>
          </cell>
          <cell r="I13">
            <v>30854</v>
          </cell>
          <cell r="K13">
            <v>1660938</v>
          </cell>
        </row>
        <row r="14">
          <cell r="C14">
            <v>607012</v>
          </cell>
          <cell r="E14">
            <v>47865</v>
          </cell>
          <cell r="G14">
            <v>312278</v>
          </cell>
          <cell r="I14">
            <v>15316</v>
          </cell>
          <cell r="K14">
            <v>982471</v>
          </cell>
        </row>
        <row r="15">
          <cell r="C15">
            <v>389628</v>
          </cell>
          <cell r="E15">
            <v>94413</v>
          </cell>
          <cell r="G15">
            <v>108206</v>
          </cell>
          <cell r="I15">
            <v>11775</v>
          </cell>
          <cell r="K15">
            <v>604022</v>
          </cell>
        </row>
        <row r="16">
          <cell r="C16">
            <v>498666</v>
          </cell>
          <cell r="E16">
            <v>159385</v>
          </cell>
          <cell r="G16">
            <v>50423</v>
          </cell>
          <cell r="I16">
            <v>12165</v>
          </cell>
          <cell r="K16">
            <v>720639</v>
          </cell>
        </row>
        <row r="17">
          <cell r="C17">
            <v>149664</v>
          </cell>
          <cell r="E17">
            <v>26254</v>
          </cell>
          <cell r="G17">
            <v>7223</v>
          </cell>
          <cell r="I17">
            <v>3842</v>
          </cell>
          <cell r="K17">
            <v>186983</v>
          </cell>
        </row>
        <row r="18">
          <cell r="C18">
            <v>793000</v>
          </cell>
          <cell r="E18">
            <v>162873</v>
          </cell>
          <cell r="G18">
            <v>8627</v>
          </cell>
          <cell r="I18">
            <v>18517</v>
          </cell>
          <cell r="K18">
            <v>983017</v>
          </cell>
        </row>
        <row r="19">
          <cell r="C19">
            <v>5794399</v>
          </cell>
          <cell r="E19">
            <v>1453018</v>
          </cell>
          <cell r="G19">
            <v>1644394</v>
          </cell>
          <cell r="I19">
            <v>167795</v>
          </cell>
          <cell r="K19">
            <v>9059606</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5">
          <cell r="B5">
            <v>6860000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10">
          <cell r="C10">
            <v>7313000</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At a glance"/>
      <sheetName val="REVENUE AND TAXATION"/>
      <sheetName val=" Government finance % GDP"/>
      <sheetName val="LG Income tax as % of GDP"/>
      <sheetName val="Comp. of nat. tax rev.84-19"/>
      <sheetName val="Tax as%GDP, tax buoyancy ratio"/>
      <sheetName val="LG Tax buoyancy ratio"/>
      <sheetName val="Domestic taxes on goods&amp;servic "/>
      <sheetName val="Environmental taxes"/>
      <sheetName val="Tax revenue by revenue source"/>
      <sheetName val="Tax revenue as % of GDP"/>
      <sheetName val="Registered taxpayers"/>
      <sheetName val="Maximum marginal tax rates"/>
      <sheetName val="Individual taxpayers"/>
      <sheetName val="Individual tax brackets"/>
      <sheetName val="Individual taxpayers 2014-17"/>
      <sheetName val="Individ tax income&amp;tax assessed"/>
      <sheetName val="Asses indiv taxpayers by income"/>
      <sheetName val="BC Taxpayers&amp;tax by income"/>
      <sheetName val="Indiv taxpayers&amp;income by age"/>
      <sheetName val="Individual taxpayers by sex"/>
      <sheetName val="Ass. indiv. taxpayers by income"/>
      <sheetName val="Employed&amp;PAYE by economic activ"/>
      <sheetName val="Ass. ind. taxpayers by province"/>
      <sheetName val="Top personal inc tax SC.80-16"/>
      <sheetName val="Corporate taxpayers"/>
      <sheetName val="Number of companies 2014-17"/>
      <sheetName val="LG Companies register growth"/>
      <sheetName val="Companies income,tax assessed "/>
      <sheetName val="Corp. tax by economic activity"/>
      <sheetName val="PC Corp.tax by econ. activity"/>
      <sheetName val="Corp tax assessed&amp;econ.activit "/>
      <sheetName val="PC Corp tax asses. by econ. act"/>
      <sheetName val="SBCs tax income,tax assessed"/>
      <sheetName val="BC SBCs by tax income group"/>
      <sheetName val="SBCs by economic activity"/>
      <sheetName val="SBCs by economic activity %"/>
      <sheetName val=" Intern. Corporate tax SC 06-18"/>
      <sheetName val="VAT"/>
      <sheetName val=" VAT registered vendors"/>
      <sheetName val="VAT 2012-18"/>
      <sheetName val="Import VAT, Customs duties"/>
      <sheetName val="Intern. VAT rates SC 2018"/>
      <sheetName val="Capital gains tax"/>
      <sheetName val="Transfer duty on property"/>
      <sheetName val="Mineral and petroleum royalty"/>
      <sheetName val="International comparisons"/>
      <sheetName val="Intern. Tax revenue % of GDP"/>
      <sheetName val="THE BUDGET"/>
      <sheetName val="Consol. expenditure by function"/>
      <sheetName val="MTBPS expenditure by function"/>
      <sheetName val="Expenditure as % of total"/>
      <sheetName val="Major spending components"/>
      <sheetName val="Consolidated budgets vs GDP"/>
      <sheetName val="Division of revenue  "/>
      <sheetName val="Interest &amp; non-interest expend."/>
      <sheetName val="Key indicators &amp; forecasts"/>
      <sheetName val="Public sector infrastructure"/>
      <sheetName val="BUDGETS 94-21"/>
      <sheetName val="Four-way budget 1994-2021"/>
      <sheetName val="BG Four-way budget 1994-2021"/>
      <sheetName val="Change in proportions.94-21"/>
      <sheetName val="Expend. under new constitution"/>
      <sheetName val="DEFICIT AND DEBT"/>
      <sheetName val="Nation. govern.finance % of GDP"/>
      <sheetName val="LG Govern. finance % of GDP"/>
      <sheetName val="Deficit"/>
      <sheetName val="Budget deficit-surplus 1970-22"/>
      <sheetName val="LG. Budget deficit-surplus "/>
      <sheetName val="Public debt"/>
      <sheetName val="Total debt of government"/>
      <sheetName val="LG Govt foreign debt % GDP"/>
      <sheetName val="BG Total govern. debt % of GDP"/>
      <sheetName val="State debt cost 1985-2022"/>
      <sheetName val="LG State debt cost &amp; yields "/>
      <sheetName val="Credit ratings"/>
      <sheetName val="SA credit rating"/>
      <sheetName val="Intern Budget balance and other"/>
      <sheetName val="Intern Governm. net&amp;gross debt"/>
      <sheetName val="PROVINCIAL FINANCE"/>
      <sheetName val="Revenue sources"/>
      <sheetName val="PC Total provin. revenue 17-18 "/>
      <sheetName val="Total transf to provinces 18-19"/>
      <sheetName val="Own revenue"/>
      <sheetName val="Provincial own revenue.17-18"/>
      <sheetName val="Provincial expenditure"/>
      <sheetName val="Summary by province 17-18"/>
      <sheetName val="Prov.expenditure by type 17-18"/>
      <sheetName val="Prov.personnelexpenditure 17-18"/>
      <sheetName val="Prov.social servexpendit. 17-18"/>
      <sheetName val="Prov.education expend.17-18"/>
      <sheetName val="Prov. health expenditure 17-18"/>
      <sheetName val="Prov. social dev. expend. 17-18"/>
      <sheetName val="Prov.human settlem. exp.17-18"/>
      <sheetName val="MUNICIPAL FINANCE"/>
      <sheetName val="Transfers to local gov. 14-21"/>
      <sheetName val="Basic services allocations"/>
      <sheetName val="Consolidated performance 17-18"/>
      <sheetName val="Consolidated cash flow 17-18"/>
      <sheetName val="Income and expenditure"/>
      <sheetName val="Revenue&amp;expenditure All municip"/>
      <sheetName val="Revenue&amp;expenditure Metros "/>
      <sheetName val="Municipal debtors"/>
      <sheetName val="All municipal debtors 2018"/>
      <sheetName val="BC Totaldebtorsbycustomer17-18"/>
      <sheetName val="Metro debtors 2018"/>
      <sheetName val="BC Metro debtors % of to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a glance"/>
      <sheetName val="OVERVIEW"/>
      <sheetName val="Households"/>
      <sheetName val="Changes by HH.Numbers"/>
      <sheetName val="Changes by HH.Charts"/>
      <sheetName val="HH types + facilities.96&amp;20"/>
      <sheetName val="Formal&amp;informaldwellings.96-20"/>
      <sheetName val="formal &amp;informal dwellings (LC)"/>
      <sheetName val="HOUSING"/>
      <sheetName val="Housing types"/>
      <sheetName val="Type of dwelling.race.#.96&amp;20"/>
      <sheetName val="Type of dwelling.race.%.96&amp;20"/>
      <sheetName val="Households by type.96&amp;20.BC"/>
      <sheetName val="Type of housing.96-20"/>
      <sheetName val="Types of housing.prov.#.96&amp;20"/>
      <sheetName val="Type of housing.prov.%.96&amp;20"/>
      <sheetName val="Change in housin.prov.#.96-20"/>
      <sheetName val="Type of housing,metros.2020"/>
      <sheetName val="Backyard dwellings"/>
      <sheetName val="Backyard structures.Nos.96&amp;20"/>
      <sheetName val="Informal dwellings"/>
      <sheetName val="Informal dwellings.prov.96&amp;20"/>
      <sheetName val="InformalDwelling%.96&amp;20"/>
      <sheetName val="Informdwell.backyrdchange.20"/>
      <sheetName val="Services for households.20"/>
      <sheetName val="Services for households (BC)"/>
      <sheetName val="Informal settlements"/>
      <sheetName val="informal settlements by pro 19"/>
      <sheetName val="Upgrading of informal sett 20"/>
      <sheetName val="Tenure"/>
      <sheetName val="HH tenure status.by.race.#.20"/>
      <sheetName val="HH tenure status.race.%.20"/>
      <sheetName val="HH tenure status.graphs"/>
      <sheetName val="Tenure.by.type.of.dwelling.20"/>
      <sheetName val="Tenure.by.type.of.dwelling.%.20"/>
      <sheetName val="Housing provision"/>
      <sheetName val="Government+pvt sector housing"/>
      <sheetName val="Priv sect&amp;gov construct.97-19"/>
      <sheetName val="Government subsidy housing"/>
      <sheetName val="Subsidised housing.94-20"/>
      <sheetName val="Qualifying criteria for subsidy"/>
      <sheetName val="RDP houses.2020"/>
      <sheetName val="Subsidyhousetypes.24"/>
      <sheetName val="FLISP housing.1819"/>
      <sheetName val="RDP quality"/>
      <sheetName val="RDPhousing defects.16&amp;19"/>
      <sheetName val="RDPhousing defects.19 BC"/>
      <sheetName val="Rentals"/>
      <sheetName val="Rental housing.14&amp;20"/>
      <sheetName val="AverageRentPrices.10-21"/>
      <sheetName val="Rental profiles.21"/>
      <sheetName val="Provincial hhds that rent 20"/>
      <sheetName val="Prov.rental.rates.10-21"/>
      <sheetName val="Suburban desegregation"/>
      <sheetName val="Desegregation.Surb.05-20"/>
      <sheetName val="Desegregation.Surb.BC"/>
      <sheetName val="Township property"/>
      <sheetName val="Townshiphouseprices.12-18"/>
      <sheetName val="WATER AND SANITATION"/>
      <sheetName val="Watersources.Trends.02-20"/>
      <sheetName val="HH water sources.by.race.#.20"/>
      <sheetName val="HH water sources.race.%.20"/>
      <sheetName val="Piped water.02-20"/>
      <sheetName val="Piped water.2002-20"/>
      <sheetName val="Piped water.2002-20 (BC)"/>
      <sheetName val="Water quality.05-18"/>
      <sheetName val="Water indicators.by.province.20"/>
      <sheetName val="Water interruptions.20"/>
      <sheetName val="Water interruptions.20(BC)"/>
      <sheetName val="Sanitation"/>
      <sheetName val="HH sanitation.race.#.20"/>
      <sheetName val="HH sanitation.race.%.20"/>
      <sheetName val="Sanitation trends.02-20"/>
      <sheetName val="Sanitation trends.02-19 (BC)"/>
      <sheetName val="Sanitat indicators.prov.#.20"/>
      <sheetName val="Sanitat indicators.prov.%."/>
      <sheetName val="Sanitation indicators prov (BC)"/>
      <sheetName val="ENERGY.DOMESTIC"/>
      <sheetName val="Sources of energy"/>
      <sheetName val="HH source of energy.race.#20"/>
      <sheetName val="HH source of energy.race.% 20"/>
      <sheetName val="Change.elctrctysource.use.96-20"/>
      <sheetName val="Electrification"/>
      <sheetName val="HH with&amp;without elec.prov.02.20"/>
      <sheetName val="HH without elec.prov.(BC)"/>
      <sheetName val="Energyforcooking.prov.20"/>
      <sheetName val="Energyforcooking.prov.20 (BC)"/>
      <sheetName val="REFUSE DISPOSAL"/>
      <sheetName val="HH refuse disposal.race.#.20"/>
      <sheetName val="HH refuse disposal.race.%.20"/>
      <sheetName val="Refuseremovaltrends.02-20"/>
      <sheetName val="Free basic services"/>
      <sheetName val="Freebasicservices.19"/>
      <sheetName val="Freebasicwater.19"/>
      <sheetName val="Freebasicelectricity.19"/>
      <sheetName val="Freebasicsanitation.19"/>
      <sheetName val="Indigent households.prov.#.19"/>
      <sheetName val="Indigent households.prov.%.19"/>
      <sheetName val="BACKLOGS IN SERVICE DELIVERY"/>
      <sheetName val="Backlogs.by.province.20"/>
      <sheetName val="ENVIRONMENTAL MATTERS"/>
      <sheetName val="Environ.problems.race.#.19"/>
      <sheetName val="Environ.problems.race.%.19"/>
      <sheetName val="Environ.problem.prov.#.19"/>
      <sheetName val="Environ.prob.province.%19"/>
      <sheetName val="TRANSPORT.PASSENGERS"/>
      <sheetName val="Public transport.20"/>
      <sheetName val="Public transport trips.20"/>
      <sheetName val=" Mode of trans to work 11-19"/>
      <sheetName val="Mode of trans to school 11-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a glance"/>
      <sheetName val="OVERVIEW"/>
      <sheetName val="Households"/>
      <sheetName val="Changes by HH.Numbers"/>
      <sheetName val="Changes by HH.Charts"/>
      <sheetName val="HH types + facilities.96&amp;19"/>
      <sheetName val="Formal&amp;informaldwellings.96-19"/>
      <sheetName val="formal &amp;informal dwellings (LC)"/>
      <sheetName val="HOUSING"/>
      <sheetName val="Housing types"/>
      <sheetName val="Type of dwelling.race.#.96&amp;19"/>
      <sheetName val="Type of dwelling.race.%.96&amp;19"/>
      <sheetName val="Households by type.96&amp;19.BC"/>
      <sheetName val="Type of housing.96-19"/>
      <sheetName val="Types of housing.prov.#.96&amp;19"/>
      <sheetName val="Type of housing.prov.%.96&amp;19"/>
      <sheetName val="Change in housin.prov.#.96-19"/>
      <sheetName val="Type of housing,metros.2019"/>
      <sheetName val="Backyard dwellings"/>
      <sheetName val="Backyard structures.Nos.96&amp;19"/>
      <sheetName val="Informal dwellings"/>
      <sheetName val="Informal dwellings.prov.96&amp;19"/>
      <sheetName val="InformalDwelling%.96&amp;19"/>
      <sheetName val="Informdwell.backyrdchange.9"/>
      <sheetName val="Services for households.19"/>
      <sheetName val="Services for households (BC)"/>
      <sheetName val="Informal settlements"/>
      <sheetName val="informal settlements by pro 19"/>
      <sheetName val="Upgrading of informal sett 18"/>
      <sheetName val="Tenure"/>
      <sheetName val="HH tenure status.by.race.#.19"/>
      <sheetName val="HH tenure status.race.%.19"/>
      <sheetName val="HH tenure status.graphs"/>
      <sheetName val="Tenure.by.type.of.dwelling.19"/>
      <sheetName val="Tenure.by.type.of.dwelling.%.19"/>
      <sheetName val="Housing provision"/>
      <sheetName val="Government+pvt sector housing"/>
      <sheetName val="Priv sect&amp;gov construct.97-18"/>
      <sheetName val="Government subsidy housing"/>
      <sheetName val="Subsidised housing.94-19"/>
      <sheetName val="Qualifying criteria for subsidy"/>
      <sheetName val="RDP houses.2019"/>
      <sheetName val="Subsidyhousetypes.18"/>
      <sheetName val="FLISP housing.1819"/>
      <sheetName val="RDP quality"/>
      <sheetName val="RDPhousing defects.16&amp;19"/>
      <sheetName val="RDPhousing defects.19 BC"/>
      <sheetName val="Rentals"/>
      <sheetName val="Rental housing.14&amp;19"/>
      <sheetName val="AverageRentPrices.10-20"/>
      <sheetName val="Rental profiles.20"/>
      <sheetName val="Provincial hhds that rent 19"/>
      <sheetName val="Prov.rental.rates.10-20"/>
      <sheetName val="Suburban desegregation"/>
      <sheetName val="Desegregation.Surb.05-20"/>
      <sheetName val="Desegregation.Surb.BC"/>
      <sheetName val="Township property"/>
      <sheetName val="Townshiphouseprices.12-18"/>
      <sheetName val="WATER AND SANITATION"/>
      <sheetName val="Watersources.Trends.02-19"/>
      <sheetName val="HH water sources.by.race.#.19"/>
      <sheetName val="HH water sources.race.%.19"/>
      <sheetName val="Piped water.02-19"/>
      <sheetName val="Piped water.2002-19"/>
      <sheetName val="Piped water.2002-19 (BC)"/>
      <sheetName val="Water quality.05-18"/>
      <sheetName val="Water indicators.by.province.19"/>
      <sheetName val="Water interruptions.19"/>
      <sheetName val="Water interruptions.19(BC)"/>
      <sheetName val="Sanitation"/>
      <sheetName val="HH sanitation.race.#.19"/>
      <sheetName val="HH sanitation.race.%.19"/>
      <sheetName val="Sanitation trends.02-19"/>
      <sheetName val="Sanitation trends.02-19 (BC)"/>
      <sheetName val="Sanitat indicators.prov.#.19"/>
      <sheetName val="Sanitat indicators.prov.%."/>
      <sheetName val="sanitation indicators prov (BC)"/>
      <sheetName val="ENERGY.DOMESTIC"/>
      <sheetName val="Sources of energy"/>
      <sheetName val="HH source of energy.race.#19"/>
      <sheetName val="HH source of energy.race.% 19"/>
      <sheetName val="Change.elctrctysource.use.96-19"/>
      <sheetName val="Electrification"/>
      <sheetName val="HH with&amp;without elec.prov.02.19"/>
      <sheetName val="HH without elec.prov.(BC)"/>
      <sheetName val="Energyforcooking.prov.19"/>
      <sheetName val="Energyforcooking.prov.19 (BC)"/>
      <sheetName val="REFUSE DISPOSAL"/>
      <sheetName val="HH refuse disposal.race.#.19"/>
      <sheetName val="HH refuse disposal.race.%.19"/>
      <sheetName val="Refuseremovaltrends.02-19"/>
      <sheetName val="Free basic services"/>
      <sheetName val="Freebasicservices.18"/>
      <sheetName val="Freebasicwater.18"/>
      <sheetName val="Freebasicelectricity.18"/>
      <sheetName val="Freebasicsanitation.18"/>
      <sheetName val="Indigent households.prov.#.18"/>
      <sheetName val="Indigent households.prov.%.18"/>
      <sheetName val="BACKLOGS IN SERVICE DELIVERY"/>
      <sheetName val="Backlogs.by.province.19"/>
      <sheetName val="ENVIRONMENTAL MATTERS"/>
      <sheetName val="Environ.problems.race.#.19"/>
      <sheetName val="Environ.problems.race.%.19"/>
      <sheetName val="Environ.problem.prov.#.19"/>
      <sheetName val="Environ.prob.province.%19"/>
      <sheetName val="TRANSPORT.PASSENGERS"/>
      <sheetName val="Public transport.19"/>
      <sheetName val="Public transport trips.19"/>
      <sheetName val=" Mode of trans to work 11-19"/>
      <sheetName val="Mode of trans to school 11-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 a glance"/>
      <sheetName val="OVERVIEW"/>
      <sheetName val="Households"/>
      <sheetName val="Changes by HH.Numbers"/>
      <sheetName val="Changes by HH.Charts"/>
      <sheetName val="Households housing types(bc)"/>
      <sheetName val="HH types + facilities.96&amp;17"/>
      <sheetName val="Formal&amp;informaldwellings.96-16"/>
      <sheetName val="formal &amp;informal dwellings (LC)"/>
      <sheetName val="HOUSING"/>
      <sheetName val="Housing types"/>
      <sheetName val="Type of dwelling.race.#.96&amp;17"/>
      <sheetName val="Type of dwelling.race.%.96&amp;17"/>
      <sheetName val="Households by type.96&amp;17.BC"/>
      <sheetName val="Households by type&amp;area.16"/>
      <sheetName val="Type of housing.96-17"/>
      <sheetName val="Types of housing.prov.#.96&amp;17"/>
      <sheetName val="Type of housing.prov.%.96&amp;17"/>
      <sheetName val="Change in housin.prov.#.96-17"/>
      <sheetName val="Backyard dwellings"/>
      <sheetName val="Backyard structures.Nos.96&amp;17"/>
      <sheetName val="Informal dwellings"/>
      <sheetName val="Informal dwellings.prov.96&amp;17"/>
      <sheetName val="InformalDwelling%.96&amp;17"/>
      <sheetName val="Informdwell.backyrdchange.96-17"/>
      <sheetName val="Services for households.17"/>
      <sheetName val="Services for households (BC)"/>
      <sheetName val="Informal settlements"/>
      <sheetName val="informal settlements by pro 18"/>
      <sheetName val="Shacks 13-14"/>
      <sheetName val="Upgrade progress.12-16"/>
      <sheetName val="Upgrading of informal settl 17"/>
      <sheetName val="Metro.informal.settlements.14"/>
      <sheetName val="Hostels."/>
      <sheetName val="Hostels"/>
      <sheetName val="Hostels.BC"/>
      <sheetName val="Tenure"/>
      <sheetName val="HH tenure status.by.race.#.17"/>
      <sheetName val="HH tenure status.race.%.17"/>
      <sheetName val="HH tenure status.graphs"/>
      <sheetName val="Tenure.by.type.of.dwelling.17"/>
      <sheetName val="Tenure.by.type.of.dwelling.%.17"/>
      <sheetName val="Townshiptenure.#.16"/>
      <sheetName val="TownshipTenure.%.16"/>
      <sheetName val="Housing provision"/>
      <sheetName val="Housing demand.#.2017"/>
      <sheetName val="Housing demand (BC)"/>
      <sheetName val="Government+pvt sector housing"/>
      <sheetName val="Priv sect&amp;gov construct.97-17"/>
      <sheetName val="Government subsidy housing"/>
      <sheetName val="Subsidised housing.94-18"/>
      <sheetName val="Qualifying criteria for subsidy"/>
      <sheetName val="RDP houses.2017"/>
      <sheetName val="Subsidyhousetypes.17"/>
      <sheetName val="Types of state subsidy (BC)"/>
      <sheetName val="FLISP housing.17"/>
      <sheetName val="RDP quality"/>
      <sheetName val="RDPhousing defects.16&amp;17"/>
      <sheetName val="RDPhousing defects.17 BC"/>
      <sheetName val="RDP ownership"/>
      <sheetName val="RDPtitledeeds.16"/>
      <sheetName val="TitleDeeds.16.17"/>
      <sheetName val="Rentals"/>
      <sheetName val="Rental housing.14&amp;17"/>
      <sheetName val="AverageRentPrices.10-18"/>
      <sheetName val="Rental profiles.18"/>
      <sheetName val="Provincial hhds that rent 17"/>
      <sheetName val="Prov.rental.rates.10-18"/>
      <sheetName val="Socialrentalhousing.10-15"/>
      <sheetName val="Suburban desegregation"/>
      <sheetName val="Desegregation.Surb.05-18 "/>
      <sheetName val="Desegregation.Surb.BC"/>
      <sheetName val="Township property"/>
      <sheetName val="Townshiphouseprices.12-18"/>
      <sheetName val="WATER AND SANITATION"/>
      <sheetName val="Watersources.Trends.02-17"/>
      <sheetName val="HH water sources.by.race.#.17"/>
      <sheetName val="HH water sources.race.%.17"/>
      <sheetName val="Piped water.02-17 "/>
      <sheetName val="Piped water.2002-17 "/>
      <sheetName val="Piped water.2002-17 (BC)"/>
      <sheetName val="Water quality.05-17"/>
      <sheetName val="Water indicators.by.province.17"/>
      <sheetName val="Water interruptions.17"/>
      <sheetName val="Water interruptions.17(BC)"/>
      <sheetName val="Sanitation"/>
      <sheetName val="HH sanitation.race.#.17"/>
      <sheetName val="HH sanitation.race.%.17"/>
      <sheetName val="Sanitation trends.02-17"/>
      <sheetName val="Sanitation trends.02-17 (BC)"/>
      <sheetName val="Sanitation trends.01-16"/>
      <sheetName val="Sanitat indicators.prov.#.17"/>
      <sheetName val="Sanitat indicators.prov.%."/>
      <sheetName val="sanitation indicators prov (BC)"/>
      <sheetName val="ENERGY.DOMESTIC"/>
      <sheetName val="Sources of energy"/>
      <sheetName val="HH source of energy.race.#17"/>
      <sheetName val="HH source of energy.race.% 17"/>
      <sheetName val="Change.elctrctysource.use.96-17"/>
      <sheetName val="Electrification"/>
      <sheetName val="Electrification.94-14"/>
      <sheetName val="Electricitysupplysources.16"/>
      <sheetName val="HH with&amp;without elec.prov.02.17"/>
      <sheetName val="HH with&amp;without elec.prov.(BC)"/>
      <sheetName val="Energyforcooking.prov.17"/>
      <sheetName val="Energyforcooking.prov.17 (BC)"/>
      <sheetName val="REFUSE DISPOSAL"/>
      <sheetName val="HH refuse disposal.race.#.17"/>
      <sheetName val="HH refuse disposal.race.%.17"/>
      <sheetName val="Refuseremovaltrends.02-17"/>
      <sheetName val="Free basic services"/>
      <sheetName val="Freebasicservices.17"/>
      <sheetName val="Freebasicwater.17"/>
      <sheetName val="Freebasicelectricity.17"/>
      <sheetName val="Freebasicsanitation.17"/>
      <sheetName val="Indigent households.prov.#.17"/>
      <sheetName val="Indigent households.prov.%.17"/>
      <sheetName val="BACKLOGS IN SERVICE DELIVERY"/>
      <sheetName val="Backlogs.by.province.17"/>
      <sheetName val="ENVIRONMENTAL MATTERS"/>
      <sheetName val="Environ.problems.race.#.17"/>
      <sheetName val="Environ.problems.race.%.17"/>
      <sheetName val="Environ.problem.prov.#.17"/>
      <sheetName val="Environ.prob.province.%17"/>
      <sheetName val="Temperature trends.1902-15"/>
      <sheetName val="Rainfallpatterns.1901-15"/>
      <sheetName val="TRANSPORT.PASSENGERS"/>
      <sheetName val="Public transport.17"/>
      <sheetName val="Public transport trips.17"/>
      <sheetName val="Public transport trips.17 (BC)"/>
      <sheetName val="Domestic.airtravel.14&amp;15 "/>
      <sheetName val="Domestic.airtravel.14&amp;15(B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9">
          <cell r="C9">
            <v>31283</v>
          </cell>
          <cell r="D9">
            <v>114221</v>
          </cell>
          <cell r="E9">
            <v>145504</v>
          </cell>
        </row>
        <row r="10">
          <cell r="C10">
            <v>50652</v>
          </cell>
          <cell r="D10">
            <v>112121</v>
          </cell>
          <cell r="E10">
            <v>162773</v>
          </cell>
        </row>
        <row r="11">
          <cell r="C11">
            <v>153505</v>
          </cell>
          <cell r="D11">
            <v>314860</v>
          </cell>
          <cell r="E11">
            <v>468365</v>
          </cell>
        </row>
        <row r="12">
          <cell r="C12">
            <v>44410</v>
          </cell>
          <cell r="D12">
            <v>141176</v>
          </cell>
          <cell r="E12">
            <v>185586</v>
          </cell>
        </row>
        <row r="13">
          <cell r="C13">
            <v>15647</v>
          </cell>
          <cell r="D13">
            <v>32218</v>
          </cell>
          <cell r="E13">
            <v>47865</v>
          </cell>
        </row>
        <row r="14">
          <cell r="C14">
            <v>24570</v>
          </cell>
          <cell r="D14">
            <v>69843</v>
          </cell>
          <cell r="E14">
            <v>94413</v>
          </cell>
        </row>
        <row r="15">
          <cell r="C15">
            <v>45143</v>
          </cell>
          <cell r="D15">
            <v>114242</v>
          </cell>
          <cell r="E15">
            <v>159385</v>
          </cell>
        </row>
        <row r="16">
          <cell r="C16">
            <v>4971</v>
          </cell>
          <cell r="D16">
            <v>21283</v>
          </cell>
          <cell r="E16">
            <v>26254</v>
          </cell>
        </row>
        <row r="17">
          <cell r="C17">
            <v>33153</v>
          </cell>
          <cell r="D17">
            <v>129720</v>
          </cell>
          <cell r="E17">
            <v>162873</v>
          </cell>
        </row>
        <row r="18">
          <cell r="C18">
            <v>403334</v>
          </cell>
          <cell r="D18">
            <v>1049684</v>
          </cell>
          <cell r="E18">
            <v>1453018</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row r="9">
          <cell r="F9">
            <v>71288</v>
          </cell>
        </row>
      </sheetData>
      <sheetData sheetId="129" refreshError="1"/>
      <sheetData sheetId="130" refreshError="1"/>
      <sheetData sheetId="1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 a glance"/>
      <sheetName val="OVERVIEW"/>
      <sheetName val="Households"/>
      <sheetName val="Changes by HH.Numbers"/>
      <sheetName val="Changes by HH.Charts"/>
      <sheetName val="HH types + facilities.96&amp;21"/>
      <sheetName val="Formal&amp;informaldwellings.96-21"/>
      <sheetName val="formal &amp;informal dwellings (LC)"/>
      <sheetName val="HOUSING"/>
      <sheetName val="Housing types"/>
      <sheetName val="Type of dwelling.race.#.96&amp;21"/>
      <sheetName val="Type of dwelling.race.%.96&amp;21"/>
      <sheetName val="Households by type.96&amp;21.BC"/>
      <sheetName val="Type of housing.96-21"/>
      <sheetName val="Types of housing.prov.#.96&amp;21"/>
      <sheetName val="Type of housing.prov.%.96&amp;21"/>
      <sheetName val="Change in housin.prov.#.96-21"/>
      <sheetName val="Type of housing,metros.2021"/>
      <sheetName val="Backyard dwellings"/>
      <sheetName val="Backyard structures.Nos.96&amp;21"/>
      <sheetName val="Informal dwellings"/>
      <sheetName val="Informal dwellings.prov.96&amp;21"/>
      <sheetName val="InformalDwelling%.96&amp;21"/>
      <sheetName val="Informdwell.backyrdchange.21"/>
      <sheetName val="Services for households.21"/>
      <sheetName val="Services for households (BC)"/>
      <sheetName val="Informal settlements"/>
      <sheetName val="informal settlements by pro 19"/>
      <sheetName val="Upgrading of informal sett 20"/>
      <sheetName val="Tenure"/>
      <sheetName val="HH tenure status.by.race.#.21"/>
      <sheetName val="HH tenure status.race.%.21"/>
      <sheetName val="HH tenure status.graphs"/>
      <sheetName val="Tenure.by.type.of.dwelling.21"/>
      <sheetName val="Tenure.by.type.of.dwelling.%.21"/>
      <sheetName val="Housing provision"/>
      <sheetName val="Government subsidy housing"/>
      <sheetName val="Subsidised housing.94-20"/>
      <sheetName val="Qualifying criteria for subsidy"/>
      <sheetName val="RDP houses.2021"/>
      <sheetName val="CRU,SHU, BNG,FLISP, 21"/>
      <sheetName val="Rentals"/>
      <sheetName val="Rental housing.14&amp;21"/>
      <sheetName val="AverageRentPrices.10-22"/>
      <sheetName val="Rental profiles.21"/>
      <sheetName val="Provincial hhds that rent 21"/>
      <sheetName val="Prov.rental.rates.10-22"/>
      <sheetName val="Suburban desegregation"/>
      <sheetName val="Desegregation.Surb.05-20"/>
      <sheetName val="Desegregation.Surb.BC"/>
      <sheetName val="WATER AND SANITATION"/>
      <sheetName val="Watersources.Trends.02-21"/>
      <sheetName val="HH water sources.by.race.#.21"/>
      <sheetName val="HH water sources.race.%.21"/>
      <sheetName val="Piped water.02-21"/>
      <sheetName val="Piped water.2002-21"/>
      <sheetName val="Piped water.2002-21 (BC)"/>
      <sheetName val="Water indicators.by.province.21"/>
      <sheetName val="Water interruptions.21"/>
      <sheetName val="Sanitation"/>
      <sheetName val="HH sanitation.race.#.21"/>
      <sheetName val="HH sanitation.race.%.21"/>
      <sheetName val="Sanitation trends.02-21"/>
      <sheetName val="Sanitation trends.02-21 (BC)"/>
      <sheetName val="Sanitat indicators.prov.#.21"/>
      <sheetName val="Sanitat indicators.prov.%."/>
      <sheetName val="Sanitation indicators prov (BC)"/>
      <sheetName val="ENERGY.DOMESTIC"/>
      <sheetName val="Sources of energy"/>
      <sheetName val="HH source of energy.race.#21"/>
      <sheetName val="HH source of energy.race.% 21"/>
      <sheetName val="Change.elctrctysource.use.96-21"/>
      <sheetName val="Electrification"/>
      <sheetName val="HH with&amp;without elec.prov.02.21"/>
      <sheetName val="HH without elec.prov.(BC)"/>
      <sheetName val="Energyforcooking.prov.21"/>
      <sheetName val="Energyforcooking.prov.21(BC)"/>
      <sheetName val="REFUSE DISPOSAL"/>
      <sheetName val="HH refuse disposal.race.#.21"/>
      <sheetName val="HH refuse disposal.race.%.21"/>
      <sheetName val="Refuseremovaltrends.02-21"/>
      <sheetName val="Free basic services"/>
      <sheetName val="Freebasicservices.20"/>
      <sheetName val="Freebasicwater.20"/>
      <sheetName val="Freebasicelectricity.20"/>
      <sheetName val="Freebasicsanitation.20"/>
      <sheetName val="Indigent households.prov.#.20"/>
      <sheetName val="Indigent households.prov.%.20"/>
      <sheetName val="BACKLOGS IN SERVICE DELIVERY"/>
      <sheetName val="Backlogs.by.province.21"/>
      <sheetName val="TRANSPORT.PASSENGERS"/>
      <sheetName val="Public transport.21"/>
      <sheetName val="Public transport trips.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Set>
  </externalBook>
</externalLink>
</file>

<file path=xl/persons/person.xml><?xml version="1.0" encoding="utf-8"?>
<personList xmlns="http://schemas.microsoft.com/office/spreadsheetml/2018/threadedcomments" xmlns:x="http://schemas.openxmlformats.org/spreadsheetml/2006/main">
  <person displayName="Thuthukani Ndebele" id="{5762F256-ECBB-4CDF-80C9-C0CECB7FA3E0}" userId="Thuthukani Ndebele" providerId="None"/>
  <person displayName="Tawanda Makombo" id="{11D95243-7E4B-44DD-9CFD-409B262F3C38}" userId="tawanda@cra-sa.com" providerId="PeoplePicker"/>
  <person displayName="Tawanda Makombo" id="{AAB8BDDC-1645-4D11-9B0F-8E72B60D5994}" userId="S::tawanda@cra-sa.com::e9402fae-3aea-4c66-9b7a-80ef22fc47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7" dT="2024-07-17T18:38:40.17" personId="{5762F256-ECBB-4CDF-80C9-C0CECB7FA3E0}" id="{6156AAED-BFFE-4DBE-A8A5-EB7E0F8F862F}" done="1">
    <text>@Tawanda Makombo Rest of the chapter has 19 005 000. Reconcile. Otherwise, clean chapter, great effort! Lets go to typesetting asap..</text>
    <mentions>
      <mention mentionpersonId="{11D95243-7E4B-44DD-9CFD-409B262F3C38}" mentionId="{24EB081F-E2D5-4CBF-A810-9BF3A2634259}" startIndex="0" length="16"/>
    </mentions>
  </threadedComment>
  <threadedComment ref="K27" dT="2024-07-17T21:15:06.97" personId="{AAB8BDDC-1645-4D11-9B0F-8E72B60D5994}" id="{DE4A2F2F-C707-42F8-B65F-42D99099DB4E}" parentId="{6156AAED-BFFE-4DBE-A8A5-EB7E0F8F862F}">
    <text>corrected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5.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2.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34"/>
  <sheetViews>
    <sheetView tabSelected="1" workbookViewId="0">
      <selection activeCell="F17" sqref="F17"/>
    </sheetView>
  </sheetViews>
  <sheetFormatPr defaultRowHeight="12.75"/>
  <cols>
    <col min="1" max="1" width="2.85546875" customWidth="1"/>
    <col min="2" max="2" width="67.28515625" customWidth="1"/>
    <col min="3" max="3" width="14.140625" customWidth="1"/>
    <col min="5" max="5" width="10.42578125" bestFit="1" customWidth="1"/>
  </cols>
  <sheetData>
    <row r="1" spans="2:9" ht="13.5" thickBot="1"/>
    <row r="2" spans="2:9" ht="26.25" customHeight="1">
      <c r="B2" s="805" t="s">
        <v>0</v>
      </c>
      <c r="C2" s="806"/>
    </row>
    <row r="3" spans="2:9" ht="9.75" customHeight="1">
      <c r="B3" s="1"/>
      <c r="C3" s="2"/>
    </row>
    <row r="4" spans="2:9" ht="18.75" customHeight="1">
      <c r="B4" s="807" t="s">
        <v>1</v>
      </c>
      <c r="C4" s="808"/>
    </row>
    <row r="5" spans="2:9" ht="9.75" customHeight="1" thickBot="1">
      <c r="B5" s="3"/>
      <c r="C5" s="4"/>
    </row>
    <row r="6" spans="2:9" ht="17.25" customHeight="1">
      <c r="B6" s="809" t="s">
        <v>2</v>
      </c>
      <c r="C6" s="810"/>
    </row>
    <row r="7" spans="2:9" ht="15.75" customHeight="1">
      <c r="B7" s="721" t="s">
        <v>3</v>
      </c>
      <c r="C7" s="722" t="s">
        <v>4</v>
      </c>
      <c r="E7" s="754"/>
    </row>
    <row r="8" spans="2:9" ht="15.75" customHeight="1" thickBot="1">
      <c r="B8" s="723" t="s">
        <v>5</v>
      </c>
      <c r="C8" s="724">
        <v>8654</v>
      </c>
    </row>
    <row r="9" spans="2:9" ht="15.75" customHeight="1">
      <c r="B9" s="725" t="s">
        <v>6</v>
      </c>
      <c r="C9" s="726"/>
    </row>
    <row r="10" spans="2:9" ht="15.75" customHeight="1">
      <c r="B10" s="721" t="s">
        <v>7</v>
      </c>
      <c r="C10" s="607">
        <v>0.83499999999999996</v>
      </c>
    </row>
    <row r="11" spans="2:9" ht="15.75" customHeight="1">
      <c r="B11" s="721" t="s">
        <v>8</v>
      </c>
      <c r="C11" s="607">
        <v>0.122</v>
      </c>
    </row>
    <row r="12" spans="2:9" ht="15.75" customHeight="1">
      <c r="B12" s="721" t="s">
        <v>9</v>
      </c>
      <c r="C12" s="607">
        <v>3.9E-2</v>
      </c>
    </row>
    <row r="13" spans="2:9" ht="15.75" customHeight="1">
      <c r="B13" s="721" t="s">
        <v>10</v>
      </c>
      <c r="C13" s="607">
        <v>0.56100000000000005</v>
      </c>
    </row>
    <row r="14" spans="2:9" ht="15.75" customHeight="1">
      <c r="B14" s="721" t="s">
        <v>11</v>
      </c>
      <c r="C14" s="607">
        <v>0.186</v>
      </c>
    </row>
    <row r="15" spans="2:9" ht="15.75" customHeight="1">
      <c r="B15" s="721" t="s">
        <v>12</v>
      </c>
      <c r="C15" s="607">
        <v>0.23699999999999999</v>
      </c>
      <c r="I15" s="26"/>
    </row>
    <row r="16" spans="2:9" ht="15.75" customHeight="1">
      <c r="B16" s="721" t="s">
        <v>13</v>
      </c>
      <c r="C16" s="607">
        <v>0.89500000000000002</v>
      </c>
      <c r="I16" s="26"/>
    </row>
    <row r="17" spans="2:9" ht="15.75" customHeight="1">
      <c r="B17" s="721" t="s">
        <v>14</v>
      </c>
      <c r="C17" s="607">
        <v>0.46500000000000002</v>
      </c>
    </row>
    <row r="18" spans="2:9" ht="15.75" customHeight="1">
      <c r="B18" s="721" t="s">
        <v>15</v>
      </c>
      <c r="C18" s="607">
        <v>0.20499999999999999</v>
      </c>
    </row>
    <row r="19" spans="2:9" ht="15.75" customHeight="1">
      <c r="B19" s="721" t="s">
        <v>16</v>
      </c>
      <c r="C19" s="607">
        <v>0.66600000000000004</v>
      </c>
    </row>
    <row r="20" spans="2:9" ht="15.75" customHeight="1">
      <c r="B20" s="721" t="s">
        <v>17</v>
      </c>
      <c r="C20" s="607">
        <v>8.9999999999999993E-3</v>
      </c>
    </row>
    <row r="21" spans="2:9" ht="15.75" customHeight="1">
      <c r="B21" s="721" t="s">
        <v>18</v>
      </c>
      <c r="C21" s="607">
        <v>0.10199999999999999</v>
      </c>
    </row>
    <row r="22" spans="2:9" ht="15.75" customHeight="1">
      <c r="B22" s="721" t="s">
        <v>19</v>
      </c>
      <c r="C22" s="607">
        <v>0.94</v>
      </c>
    </row>
    <row r="23" spans="2:9" ht="15.75" customHeight="1">
      <c r="B23" s="721" t="s">
        <v>20</v>
      </c>
      <c r="C23" s="607">
        <v>0.81499999999999995</v>
      </c>
    </row>
    <row r="24" spans="2:9" ht="15.75" customHeight="1">
      <c r="B24" s="721" t="s">
        <v>21</v>
      </c>
      <c r="C24" s="607">
        <v>0.502</v>
      </c>
    </row>
    <row r="25" spans="2:9" ht="15.75" customHeight="1">
      <c r="B25" s="721" t="s">
        <v>22</v>
      </c>
      <c r="C25" s="607">
        <v>6.8000000000000005E-2</v>
      </c>
      <c r="I25" t="s">
        <v>23</v>
      </c>
    </row>
    <row r="26" spans="2:9" ht="15.75" customHeight="1">
      <c r="B26" s="721" t="s">
        <v>24</v>
      </c>
      <c r="C26" s="607">
        <v>7.8E-2</v>
      </c>
    </row>
    <row r="27" spans="2:9" ht="15.75" customHeight="1">
      <c r="B27" s="727" t="s">
        <v>25</v>
      </c>
      <c r="C27" s="618">
        <v>0.58599999999999997</v>
      </c>
    </row>
    <row r="28" spans="2:9" ht="15.75" customHeight="1">
      <c r="B28" s="727" t="s">
        <v>26</v>
      </c>
      <c r="C28" s="618">
        <v>0.13800000000000001</v>
      </c>
    </row>
    <row r="29" spans="2:9" ht="15.75" customHeight="1">
      <c r="B29" s="727" t="s">
        <v>27</v>
      </c>
      <c r="C29" s="618">
        <v>0.186</v>
      </c>
    </row>
    <row r="30" spans="2:9" ht="15.75" customHeight="1">
      <c r="B30" s="727" t="s">
        <v>28</v>
      </c>
      <c r="C30" s="618">
        <v>0.151</v>
      </c>
    </row>
    <row r="31" spans="2:9" ht="15.75" customHeight="1">
      <c r="B31" s="727" t="s">
        <v>29</v>
      </c>
      <c r="C31" s="618">
        <v>0.193</v>
      </c>
    </row>
    <row r="32" spans="2:9" ht="15.75" customHeight="1">
      <c r="B32" s="721" t="s">
        <v>30</v>
      </c>
      <c r="C32" s="730">
        <v>0.16800000000000001</v>
      </c>
    </row>
    <row r="33" spans="2:3" ht="15.75" customHeight="1" thickBot="1">
      <c r="B33" s="728" t="s">
        <v>31</v>
      </c>
      <c r="C33" s="729"/>
    </row>
    <row r="34" spans="2:3">
      <c r="B34" s="6"/>
      <c r="C34" s="6"/>
    </row>
  </sheetData>
  <mergeCells count="3">
    <mergeCell ref="B2:C2"/>
    <mergeCell ref="B4:C4"/>
    <mergeCell ref="B6:C6"/>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rgb="FF7030A0"/>
  </sheetPr>
  <dimension ref="A1"/>
  <sheetViews>
    <sheetView workbookViewId="0">
      <selection activeCell="E12" sqref="E12"/>
    </sheetView>
  </sheetViews>
  <sheetFormatPr defaultRowHeight="12.7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pageSetUpPr fitToPage="1"/>
  </sheetPr>
  <dimension ref="A2:O35"/>
  <sheetViews>
    <sheetView zoomScaleNormal="100" workbookViewId="0">
      <selection activeCell="A27" sqref="A27"/>
    </sheetView>
  </sheetViews>
  <sheetFormatPr defaultRowHeight="12.75"/>
  <cols>
    <col min="1" max="1" width="39.7109375" style="7" customWidth="1"/>
    <col min="2" max="2" width="10.85546875" customWidth="1"/>
    <col min="3" max="3" width="11" customWidth="1"/>
    <col min="4" max="4" width="10.5703125" customWidth="1"/>
    <col min="5" max="5" width="11.140625" customWidth="1"/>
    <col min="6" max="6" width="10.28515625" customWidth="1"/>
    <col min="7" max="7" width="10.42578125" customWidth="1"/>
    <col min="8" max="8" width="10.85546875" customWidth="1"/>
    <col min="9" max="9" width="11" customWidth="1"/>
    <col min="10" max="10" width="10.5703125" customWidth="1"/>
    <col min="11" max="11" width="11.28515625" customWidth="1"/>
    <col min="12" max="12" width="11.140625" customWidth="1"/>
    <col min="13" max="13" width="10.42578125" customWidth="1"/>
    <col min="15" max="15" width="14.7109375" customWidth="1"/>
  </cols>
  <sheetData>
    <row r="2" spans="1:15" ht="21" customHeight="1">
      <c r="A2" s="829" t="s">
        <v>84</v>
      </c>
      <c r="B2" s="829"/>
      <c r="C2" s="829"/>
      <c r="D2" s="829"/>
      <c r="E2" s="829"/>
      <c r="F2" s="829"/>
      <c r="G2" s="829"/>
      <c r="H2" s="829"/>
      <c r="I2" s="829"/>
      <c r="J2" s="829"/>
      <c r="K2" s="829"/>
      <c r="L2" s="829"/>
      <c r="M2" s="829"/>
    </row>
    <row r="4" spans="1:15" ht="20.25">
      <c r="A4" s="830" t="s">
        <v>85</v>
      </c>
      <c r="B4" s="830"/>
      <c r="C4" s="830"/>
      <c r="D4" s="830"/>
      <c r="E4" s="830"/>
      <c r="F4" s="830"/>
      <c r="G4" s="830"/>
      <c r="H4" s="830"/>
      <c r="I4" s="830"/>
      <c r="J4" s="830"/>
      <c r="K4" s="830"/>
      <c r="L4" s="830"/>
      <c r="M4" s="830"/>
    </row>
    <row r="6" spans="1:15" ht="18">
      <c r="A6" s="831" t="s">
        <v>86</v>
      </c>
      <c r="B6" s="831"/>
      <c r="C6" s="831"/>
      <c r="D6" s="831"/>
      <c r="E6" s="831"/>
      <c r="F6" s="831"/>
      <c r="G6" s="831"/>
      <c r="H6" s="831"/>
      <c r="I6" s="831"/>
      <c r="J6" s="831"/>
      <c r="K6" s="831"/>
      <c r="L6" s="831"/>
      <c r="M6" s="831"/>
    </row>
    <row r="8" spans="1:15" ht="15.75">
      <c r="A8" s="832" t="s">
        <v>87</v>
      </c>
      <c r="B8" s="832"/>
      <c r="C8" s="832"/>
      <c r="D8" s="832"/>
      <c r="E8" s="832"/>
      <c r="F8" s="832"/>
      <c r="G8" s="832"/>
      <c r="H8" s="832"/>
      <c r="I8" s="832"/>
      <c r="J8" s="832"/>
      <c r="K8" s="832"/>
      <c r="L8" s="832"/>
      <c r="M8" s="832"/>
    </row>
    <row r="10" spans="1:15" ht="15">
      <c r="A10" s="833" t="s">
        <v>88</v>
      </c>
      <c r="B10" s="833"/>
      <c r="C10" s="833"/>
      <c r="D10" s="833"/>
      <c r="E10" s="833"/>
      <c r="F10" s="833"/>
      <c r="G10" s="833"/>
      <c r="H10" s="833"/>
      <c r="I10" s="833"/>
      <c r="J10" s="833"/>
      <c r="K10" s="833"/>
      <c r="L10" s="833"/>
      <c r="M10" s="833"/>
    </row>
    <row r="11" spans="1:15" ht="15">
      <c r="A11" s="77"/>
      <c r="B11" s="77"/>
      <c r="C11" s="77"/>
      <c r="D11" s="77"/>
      <c r="E11" s="77"/>
      <c r="F11" s="77"/>
      <c r="G11" s="77"/>
      <c r="H11" s="77"/>
      <c r="I11" s="77"/>
      <c r="J11" s="77"/>
      <c r="K11" s="77"/>
      <c r="L11" s="77"/>
      <c r="M11" s="25"/>
    </row>
    <row r="12" spans="1:15" ht="16.5">
      <c r="A12" s="394"/>
      <c r="B12" s="827" t="s">
        <v>89</v>
      </c>
      <c r="C12" s="827"/>
      <c r="D12" s="827"/>
      <c r="E12" s="828"/>
      <c r="F12" s="827" t="s">
        <v>90</v>
      </c>
      <c r="G12" s="827"/>
      <c r="H12" s="827"/>
      <c r="I12" s="828"/>
      <c r="J12" s="827" t="s">
        <v>91</v>
      </c>
      <c r="K12" s="827"/>
      <c r="L12" s="827"/>
      <c r="M12" s="827"/>
    </row>
    <row r="13" spans="1:15" ht="30" customHeight="1">
      <c r="A13" s="394" t="s">
        <v>92</v>
      </c>
      <c r="B13" s="465">
        <v>1996</v>
      </c>
      <c r="C13" s="619">
        <v>2023</v>
      </c>
      <c r="D13" s="396" t="s">
        <v>93</v>
      </c>
      <c r="E13" s="305" t="s">
        <v>94</v>
      </c>
      <c r="F13" s="465">
        <v>1996</v>
      </c>
      <c r="G13" s="619">
        <v>2023</v>
      </c>
      <c r="H13" s="396" t="s">
        <v>93</v>
      </c>
      <c r="I13" s="305" t="s">
        <v>94</v>
      </c>
      <c r="J13" s="465">
        <v>1996</v>
      </c>
      <c r="K13" s="619">
        <v>2023</v>
      </c>
      <c r="L13" s="396" t="s">
        <v>93</v>
      </c>
      <c r="M13" s="396" t="s">
        <v>94</v>
      </c>
    </row>
    <row r="14" spans="1:15" s="17" customFormat="1" ht="27">
      <c r="A14" s="410" t="s">
        <v>95</v>
      </c>
      <c r="B14" s="432">
        <v>2673182</v>
      </c>
      <c r="C14" s="434">
        <v>10142000</v>
      </c>
      <c r="D14" s="620">
        <f>C14-B14</f>
        <v>7468818</v>
      </c>
      <c r="E14" s="621">
        <f>C14/B14-1</f>
        <v>2.7939803574915589</v>
      </c>
      <c r="F14" s="622">
        <v>1658405</v>
      </c>
      <c r="G14" s="434">
        <v>2384000</v>
      </c>
      <c r="H14" s="620">
        <f>G14-F14</f>
        <v>725595</v>
      </c>
      <c r="I14" s="623">
        <f>G14/F14-1</f>
        <v>0.43752581546727121</v>
      </c>
      <c r="J14" s="622">
        <v>4331587</v>
      </c>
      <c r="K14" s="624">
        <v>12526000</v>
      </c>
      <c r="L14" s="620">
        <f>K14-J14</f>
        <v>8194413</v>
      </c>
      <c r="M14" s="625">
        <f>K14/J14-1</f>
        <v>1.8917807722666082</v>
      </c>
      <c r="N14" s="21"/>
      <c r="O14" s="21"/>
    </row>
    <row r="15" spans="1:15" ht="13.5">
      <c r="A15" s="433" t="s">
        <v>96</v>
      </c>
      <c r="B15" s="432">
        <v>153095</v>
      </c>
      <c r="C15" s="434">
        <v>641000</v>
      </c>
      <c r="D15" s="620">
        <f>C15-B15</f>
        <v>487905</v>
      </c>
      <c r="E15" s="621">
        <f t="shared" ref="E15:E27" si="0">C15/B15-1</f>
        <v>3.186942747966949</v>
      </c>
      <c r="F15" s="622">
        <v>305075</v>
      </c>
      <c r="G15" s="434">
        <v>292000</v>
      </c>
      <c r="H15" s="620">
        <f t="shared" ref="H15:H18" si="1">G15-F15</f>
        <v>-13075</v>
      </c>
      <c r="I15" s="623">
        <f t="shared" ref="I15:I20" si="2">G15/F15-1</f>
        <v>-4.2858313529460013E-2</v>
      </c>
      <c r="J15" s="622">
        <v>458170</v>
      </c>
      <c r="K15" s="624">
        <v>933000</v>
      </c>
      <c r="L15" s="620">
        <f t="shared" ref="L15:L27" si="3">K15-J15</f>
        <v>474830</v>
      </c>
      <c r="M15" s="625">
        <f t="shared" ref="M15:M21" si="4">K15/J15-1</f>
        <v>1.0363620490211058</v>
      </c>
      <c r="N15" s="21"/>
      <c r="O15" s="21"/>
    </row>
    <row r="16" spans="1:15" ht="15.75">
      <c r="A16" s="433" t="s">
        <v>97</v>
      </c>
      <c r="B16" s="432">
        <v>96887</v>
      </c>
      <c r="C16" s="434">
        <v>238000</v>
      </c>
      <c r="D16" s="620">
        <f t="shared" ref="D16:D17" si="5">C16-B16</f>
        <v>141113</v>
      </c>
      <c r="E16" s="621">
        <f t="shared" si="0"/>
        <v>1.4564699082436241</v>
      </c>
      <c r="F16" s="622">
        <v>284652</v>
      </c>
      <c r="G16" s="434">
        <v>422000</v>
      </c>
      <c r="H16" s="620">
        <f t="shared" si="1"/>
        <v>137348</v>
      </c>
      <c r="I16" s="623">
        <f t="shared" si="2"/>
        <v>0.48251197953992953</v>
      </c>
      <c r="J16" s="622">
        <v>381539</v>
      </c>
      <c r="K16" s="624">
        <v>659000</v>
      </c>
      <c r="L16" s="620">
        <f t="shared" si="3"/>
        <v>277461</v>
      </c>
      <c r="M16" s="625">
        <f t="shared" si="4"/>
        <v>0.72721530433323989</v>
      </c>
      <c r="N16" s="21"/>
      <c r="O16" s="21"/>
    </row>
    <row r="17" spans="1:15" ht="13.5">
      <c r="A17" s="433" t="s">
        <v>98</v>
      </c>
      <c r="B17" s="432">
        <v>401253</v>
      </c>
      <c r="C17" s="434">
        <v>990000</v>
      </c>
      <c r="D17" s="620">
        <f t="shared" si="5"/>
        <v>588747</v>
      </c>
      <c r="E17" s="621">
        <f t="shared" si="0"/>
        <v>1.4672712727381478</v>
      </c>
      <c r="F17" s="622">
        <v>82212</v>
      </c>
      <c r="G17" s="434">
        <v>24000</v>
      </c>
      <c r="H17" s="620">
        <f t="shared" si="1"/>
        <v>-58212</v>
      </c>
      <c r="I17" s="623">
        <f t="shared" si="2"/>
        <v>-0.70807181433367394</v>
      </c>
      <c r="J17" s="622">
        <v>483465</v>
      </c>
      <c r="K17" s="624">
        <v>1014000</v>
      </c>
      <c r="L17" s="620">
        <f t="shared" si="3"/>
        <v>530535</v>
      </c>
      <c r="M17" s="625">
        <f t="shared" si="4"/>
        <v>1.0973596847755265</v>
      </c>
      <c r="N17" s="21"/>
      <c r="O17" s="21"/>
    </row>
    <row r="18" spans="1:15" s="17" customFormat="1" ht="41.25" customHeight="1" thickBot="1">
      <c r="A18" s="585" t="s">
        <v>99</v>
      </c>
      <c r="B18" s="597">
        <v>107585</v>
      </c>
      <c r="C18" s="626">
        <v>704000</v>
      </c>
      <c r="D18" s="627">
        <f t="shared" ref="D18:D24" si="6">C18-B18</f>
        <v>596415</v>
      </c>
      <c r="E18" s="628">
        <f t="shared" si="0"/>
        <v>5.5436631500673883</v>
      </c>
      <c r="F18" s="629">
        <v>32053</v>
      </c>
      <c r="G18" s="626">
        <v>36000</v>
      </c>
      <c r="H18" s="627">
        <f t="shared" si="1"/>
        <v>3947</v>
      </c>
      <c r="I18" s="630">
        <f>G18/F18-1</f>
        <v>0.12313979970673561</v>
      </c>
      <c r="J18" s="629">
        <v>139638</v>
      </c>
      <c r="K18" s="631">
        <v>740000</v>
      </c>
      <c r="L18" s="627">
        <f t="shared" si="3"/>
        <v>600362</v>
      </c>
      <c r="M18" s="632">
        <f t="shared" si="4"/>
        <v>4.2994170641229461</v>
      </c>
      <c r="N18" s="21"/>
      <c r="O18" s="21"/>
    </row>
    <row r="19" spans="1:15" ht="16.5" thickBot="1">
      <c r="A19" s="408" t="s">
        <v>100</v>
      </c>
      <c r="B19" s="633">
        <f>B14+B15+B16+B17+B18</f>
        <v>3432002</v>
      </c>
      <c r="C19" s="634">
        <f>SUM(C14:C18)</f>
        <v>12715000</v>
      </c>
      <c r="D19" s="635">
        <f t="shared" si="6"/>
        <v>9282998</v>
      </c>
      <c r="E19" s="636">
        <f>C19/B19-1</f>
        <v>2.7048346708422666</v>
      </c>
      <c r="F19" s="633">
        <f>F14+F15+F16+F17+F18</f>
        <v>2362397</v>
      </c>
      <c r="G19" s="634">
        <f>SUM(G14:G18)</f>
        <v>3158000</v>
      </c>
      <c r="H19" s="635">
        <f t="shared" ref="H19:H24" si="7">G19-F19</f>
        <v>795603</v>
      </c>
      <c r="I19" s="636">
        <f>G19/F19-1</f>
        <v>0.33677785740499999</v>
      </c>
      <c r="J19" s="633">
        <f>J14+J15+J16+J17+J18</f>
        <v>5794399</v>
      </c>
      <c r="K19" s="634">
        <f>SUM(K14:K18)</f>
        <v>15872000</v>
      </c>
      <c r="L19" s="635">
        <f>K19-J19</f>
        <v>10077601</v>
      </c>
      <c r="M19" s="637">
        <f>K19/J19-1</f>
        <v>1.7391969382847123</v>
      </c>
      <c r="N19" s="21"/>
      <c r="O19" s="21"/>
    </row>
    <row r="20" spans="1:15" ht="15.75" customHeight="1">
      <c r="A20" s="433" t="s">
        <v>101</v>
      </c>
      <c r="B20" s="432">
        <v>373295</v>
      </c>
      <c r="C20" s="434">
        <v>690000</v>
      </c>
      <c r="D20" s="620">
        <f t="shared" si="6"/>
        <v>316705</v>
      </c>
      <c r="E20" s="621">
        <f t="shared" si="0"/>
        <v>0.84840407720435573</v>
      </c>
      <c r="F20" s="622">
        <v>30039</v>
      </c>
      <c r="G20" s="434">
        <v>47000</v>
      </c>
      <c r="H20" s="620">
        <f t="shared" si="7"/>
        <v>16961</v>
      </c>
      <c r="I20" s="623">
        <f t="shared" si="2"/>
        <v>0.5646326442291687</v>
      </c>
      <c r="J20" s="622">
        <v>403334</v>
      </c>
      <c r="K20" s="624">
        <v>736000</v>
      </c>
      <c r="L20" s="620">
        <f t="shared" si="3"/>
        <v>332666</v>
      </c>
      <c r="M20" s="625">
        <f t="shared" si="4"/>
        <v>0.82479037224731866</v>
      </c>
      <c r="N20" s="21"/>
      <c r="O20" s="21"/>
    </row>
    <row r="21" spans="1:15" s="17" customFormat="1" ht="29.25" customHeight="1" thickBot="1">
      <c r="A21" s="585" t="s">
        <v>102</v>
      </c>
      <c r="B21" s="597">
        <v>1013342</v>
      </c>
      <c r="C21" s="626">
        <v>1532000</v>
      </c>
      <c r="D21" s="627">
        <f t="shared" si="6"/>
        <v>518658</v>
      </c>
      <c r="E21" s="628">
        <f t="shared" si="0"/>
        <v>0.51182917514521264</v>
      </c>
      <c r="F21" s="629">
        <v>36342</v>
      </c>
      <c r="G21" s="626">
        <v>52000</v>
      </c>
      <c r="H21" s="627">
        <f t="shared" si="7"/>
        <v>15658</v>
      </c>
      <c r="I21" s="630">
        <f>G21/F21-1</f>
        <v>0.43085135655715145</v>
      </c>
      <c r="J21" s="629">
        <v>1049684</v>
      </c>
      <c r="K21" s="631">
        <v>1585000</v>
      </c>
      <c r="L21" s="627">
        <f t="shared" si="3"/>
        <v>535316</v>
      </c>
      <c r="M21" s="632">
        <f t="shared" si="4"/>
        <v>0.50997824107064593</v>
      </c>
      <c r="N21" s="21"/>
      <c r="O21" s="21"/>
    </row>
    <row r="22" spans="1:15" ht="16.5" thickBot="1">
      <c r="A22" s="638" t="s">
        <v>103</v>
      </c>
      <c r="B22" s="639">
        <f>B20+B21</f>
        <v>1386637</v>
      </c>
      <c r="C22" s="640">
        <f>SUM(C20:C21)</f>
        <v>2222000</v>
      </c>
      <c r="D22" s="641">
        <f t="shared" si="6"/>
        <v>835363</v>
      </c>
      <c r="E22" s="642">
        <f>C22/B22-1</f>
        <v>0.60243812908497318</v>
      </c>
      <c r="F22" s="643">
        <f>F20+F21</f>
        <v>66381</v>
      </c>
      <c r="G22" s="640">
        <f>SUM(G20:G21)</f>
        <v>99000</v>
      </c>
      <c r="H22" s="641">
        <f t="shared" si="7"/>
        <v>32619</v>
      </c>
      <c r="I22" s="644">
        <f>G22/F22-1</f>
        <v>0.49139060875853025</v>
      </c>
      <c r="J22" s="643">
        <f>J20+J21</f>
        <v>1453018</v>
      </c>
      <c r="K22" s="645">
        <f>SUM(K20:K21)</f>
        <v>2321000</v>
      </c>
      <c r="L22" s="641">
        <f>K22-J22</f>
        <v>867982</v>
      </c>
      <c r="M22" s="646">
        <f>K22/J22-1</f>
        <v>0.59736493285010916</v>
      </c>
      <c r="N22" s="21"/>
      <c r="O22" s="21"/>
    </row>
    <row r="23" spans="1:15" s="542" customFormat="1" ht="30.75" customHeight="1" thickBot="1">
      <c r="A23" s="647" t="s">
        <v>104</v>
      </c>
      <c r="B23" s="648">
        <v>1612700</v>
      </c>
      <c r="C23" s="649">
        <v>735000</v>
      </c>
      <c r="D23" s="650">
        <f t="shared" si="6"/>
        <v>-877700</v>
      </c>
      <c r="E23" s="651">
        <f t="shared" si="0"/>
        <v>-0.54424257456439507</v>
      </c>
      <c r="F23" s="652">
        <v>31694</v>
      </c>
      <c r="G23" s="652">
        <v>5000</v>
      </c>
      <c r="H23" s="653">
        <f t="shared" si="7"/>
        <v>-26694</v>
      </c>
      <c r="I23" s="654">
        <f t="shared" ref="I23:I24" si="8">G23/F23-1</f>
        <v>-0.8422414337098505</v>
      </c>
      <c r="J23" s="655">
        <v>1644394</v>
      </c>
      <c r="K23" s="743">
        <v>739000</v>
      </c>
      <c r="L23" s="650">
        <f t="shared" si="3"/>
        <v>-905394</v>
      </c>
      <c r="M23" s="656">
        <f>K23/J23-1</f>
        <v>-0.5505943222852917</v>
      </c>
      <c r="N23" s="543"/>
      <c r="O23" s="21"/>
    </row>
    <row r="24" spans="1:15" ht="14.25" thickBot="1">
      <c r="A24" s="647" t="s">
        <v>105</v>
      </c>
      <c r="B24" s="49">
        <f>B25+B26</f>
        <v>102658</v>
      </c>
      <c r="C24" s="568">
        <v>63000</v>
      </c>
      <c r="D24" s="635">
        <f t="shared" si="6"/>
        <v>-39658</v>
      </c>
      <c r="E24" s="657">
        <f t="shared" si="0"/>
        <v>-0.386311831518245</v>
      </c>
      <c r="F24" s="633">
        <f>F25+F26</f>
        <v>65137</v>
      </c>
      <c r="G24" s="633">
        <v>6000</v>
      </c>
      <c r="H24" s="658">
        <f t="shared" si="7"/>
        <v>-59137</v>
      </c>
      <c r="I24" s="636">
        <f t="shared" si="8"/>
        <v>-0.90788645470316409</v>
      </c>
      <c r="J24" s="633">
        <f>J25+J26</f>
        <v>167795</v>
      </c>
      <c r="K24" s="634">
        <v>69000</v>
      </c>
      <c r="L24" s="635">
        <f t="shared" si="3"/>
        <v>-98795</v>
      </c>
      <c r="M24" s="637">
        <f>K24/J24-1</f>
        <v>-0.58878393277511254</v>
      </c>
      <c r="N24" s="21"/>
      <c r="O24" s="21"/>
    </row>
    <row r="25" spans="1:15" ht="13.5">
      <c r="A25" s="433" t="s">
        <v>106</v>
      </c>
      <c r="B25" s="432">
        <v>11419</v>
      </c>
      <c r="C25" s="434" t="s">
        <v>44</v>
      </c>
      <c r="D25" s="620" t="s">
        <v>44</v>
      </c>
      <c r="E25" s="621" t="s">
        <v>44</v>
      </c>
      <c r="F25" s="622">
        <v>5720</v>
      </c>
      <c r="G25" s="659" t="s">
        <v>44</v>
      </c>
      <c r="H25" s="432" t="s">
        <v>44</v>
      </c>
      <c r="I25" s="432" t="s">
        <v>44</v>
      </c>
      <c r="J25" s="660">
        <v>17139</v>
      </c>
      <c r="K25" s="659" t="s">
        <v>44</v>
      </c>
      <c r="L25" s="432" t="s">
        <v>44</v>
      </c>
      <c r="M25" s="432" t="s">
        <v>44</v>
      </c>
      <c r="N25" s="21"/>
      <c r="O25" s="21"/>
    </row>
    <row r="26" spans="1:15" ht="14.25" thickBot="1">
      <c r="A26" s="437" t="s">
        <v>107</v>
      </c>
      <c r="B26" s="438">
        <v>91239</v>
      </c>
      <c r="C26" s="434" t="s">
        <v>44</v>
      </c>
      <c r="D26" s="620" t="s">
        <v>44</v>
      </c>
      <c r="E26" s="621" t="s">
        <v>44</v>
      </c>
      <c r="F26" s="661">
        <v>59417</v>
      </c>
      <c r="G26" s="434" t="s">
        <v>44</v>
      </c>
      <c r="H26" s="432" t="s">
        <v>44</v>
      </c>
      <c r="I26" s="432" t="s">
        <v>44</v>
      </c>
      <c r="J26" s="662">
        <v>150656</v>
      </c>
      <c r="K26" s="439" t="s">
        <v>44</v>
      </c>
      <c r="L26" s="432" t="s">
        <v>44</v>
      </c>
      <c r="M26" s="432" t="s">
        <v>44</v>
      </c>
      <c r="N26" s="21"/>
      <c r="O26" s="21"/>
    </row>
    <row r="27" spans="1:15" ht="16.5" thickBot="1">
      <c r="A27" s="510" t="s">
        <v>108</v>
      </c>
      <c r="B27" s="49">
        <f>B19+B22+B23+B24</f>
        <v>6533997</v>
      </c>
      <c r="C27" s="49">
        <f>C19+C22+C23+C24</f>
        <v>15735000</v>
      </c>
      <c r="D27" s="658">
        <f>C27-B27</f>
        <v>9201003</v>
      </c>
      <c r="E27" s="657">
        <f t="shared" si="0"/>
        <v>1.4081737411266029</v>
      </c>
      <c r="F27" s="633">
        <f>F19+F22+F23+F24</f>
        <v>2525609</v>
      </c>
      <c r="G27" s="633">
        <f>G19+G22+G23+G24</f>
        <v>3268000</v>
      </c>
      <c r="H27" s="658" t="s">
        <v>44</v>
      </c>
      <c r="I27" s="636" t="s">
        <v>44</v>
      </c>
      <c r="J27" s="633">
        <f>J19+J22+J23+J24</f>
        <v>9059606</v>
      </c>
      <c r="K27" s="751">
        <v>19005000</v>
      </c>
      <c r="L27" s="658">
        <f t="shared" si="3"/>
        <v>9945394</v>
      </c>
      <c r="M27" s="637">
        <f>K27/J27-1</f>
        <v>1.0977733468762327</v>
      </c>
      <c r="N27" s="21"/>
      <c r="O27" s="21"/>
    </row>
    <row r="28" spans="1:15" ht="29.25" customHeight="1">
      <c r="A28" s="824" t="s">
        <v>109</v>
      </c>
      <c r="B28" s="824"/>
      <c r="C28" s="824"/>
      <c r="D28" s="824"/>
      <c r="E28" s="824"/>
      <c r="F28" s="824"/>
      <c r="G28" s="824"/>
      <c r="H28" s="824"/>
      <c r="I28" s="824"/>
      <c r="J28" s="824"/>
      <c r="K28" s="824"/>
      <c r="L28" s="824"/>
      <c r="M28" s="824"/>
    </row>
    <row r="29" spans="1:15" ht="15.75" customHeight="1">
      <c r="A29" s="825" t="s">
        <v>110</v>
      </c>
      <c r="B29" s="825"/>
      <c r="C29" s="825"/>
      <c r="D29" s="825"/>
      <c r="E29" s="825"/>
      <c r="F29" s="825"/>
      <c r="G29" s="825"/>
      <c r="H29" s="400"/>
      <c r="I29" s="400"/>
      <c r="J29" s="400"/>
      <c r="K29" s="400"/>
      <c r="L29" s="400"/>
      <c r="M29" s="663"/>
    </row>
    <row r="30" spans="1:15" ht="15.75" customHeight="1">
      <c r="A30" s="816" t="s">
        <v>111</v>
      </c>
      <c r="B30" s="816"/>
      <c r="C30" s="816"/>
      <c r="D30" s="816"/>
      <c r="E30" s="816"/>
      <c r="F30" s="816"/>
      <c r="G30" s="816"/>
      <c r="H30" s="816"/>
      <c r="I30" s="816"/>
      <c r="J30" s="816"/>
      <c r="K30" s="816"/>
      <c r="L30" s="816"/>
      <c r="M30" s="816"/>
    </row>
    <row r="31" spans="1:15" ht="26.25" customHeight="1">
      <c r="A31" s="816" t="s">
        <v>112</v>
      </c>
      <c r="B31" s="816"/>
      <c r="C31" s="816"/>
      <c r="D31" s="816"/>
      <c r="E31" s="816"/>
      <c r="F31" s="816"/>
      <c r="G31" s="816"/>
      <c r="H31" s="816"/>
      <c r="I31" s="816"/>
      <c r="J31" s="816"/>
      <c r="K31" s="816"/>
      <c r="L31" s="816"/>
      <c r="M31" s="816"/>
    </row>
    <row r="32" spans="1:15" ht="27" customHeight="1">
      <c r="A32" s="816" t="s">
        <v>113</v>
      </c>
      <c r="B32" s="816"/>
      <c r="C32" s="816"/>
      <c r="D32" s="816"/>
      <c r="E32" s="816"/>
      <c r="F32" s="816"/>
      <c r="G32" s="816"/>
      <c r="H32" s="816"/>
      <c r="I32" s="816"/>
      <c r="J32" s="816"/>
      <c r="K32" s="816"/>
      <c r="L32" s="816"/>
      <c r="M32" s="816"/>
    </row>
    <row r="33" spans="1:13" ht="15.75" customHeight="1">
      <c r="A33" s="826" t="s">
        <v>114</v>
      </c>
      <c r="B33" s="826"/>
      <c r="C33" s="826"/>
      <c r="D33" s="826"/>
      <c r="E33" s="826"/>
      <c r="F33" s="826"/>
      <c r="G33" s="826"/>
      <c r="H33" s="826"/>
      <c r="I33" s="826"/>
      <c r="J33" s="826"/>
      <c r="K33" s="826"/>
      <c r="L33" s="826"/>
      <c r="M33" s="826"/>
    </row>
    <row r="34" spans="1:13" ht="12.75" customHeight="1">
      <c r="A34" s="816" t="s">
        <v>115</v>
      </c>
      <c r="B34" s="816"/>
      <c r="C34" s="816"/>
      <c r="D34" s="816"/>
      <c r="E34" s="816"/>
      <c r="F34" s="816"/>
      <c r="G34" s="816"/>
      <c r="H34" s="816"/>
      <c r="I34" s="816"/>
      <c r="J34" s="816"/>
      <c r="K34" s="816"/>
      <c r="L34" s="816"/>
      <c r="M34" s="816"/>
    </row>
    <row r="35" spans="1:13" ht="13.5">
      <c r="A35" s="52"/>
      <c r="B35" s="30"/>
      <c r="C35" s="30"/>
      <c r="D35" s="30"/>
      <c r="E35" s="30"/>
      <c r="F35" s="30"/>
      <c r="G35" s="30"/>
      <c r="H35" s="30"/>
      <c r="I35" s="30"/>
      <c r="J35" s="30"/>
      <c r="K35" s="30"/>
      <c r="L35" s="30"/>
      <c r="M35" s="30"/>
    </row>
  </sheetData>
  <mergeCells count="15">
    <mergeCell ref="B12:E12"/>
    <mergeCell ref="F12:I12"/>
    <mergeCell ref="J12:M12"/>
    <mergeCell ref="A2:M2"/>
    <mergeCell ref="A4:M4"/>
    <mergeCell ref="A6:M6"/>
    <mergeCell ref="A8:M8"/>
    <mergeCell ref="A10:M10"/>
    <mergeCell ref="A34:M34"/>
    <mergeCell ref="A28:M28"/>
    <mergeCell ref="A29:G29"/>
    <mergeCell ref="A30:M30"/>
    <mergeCell ref="A31:M31"/>
    <mergeCell ref="A32:M32"/>
    <mergeCell ref="A33:M33"/>
  </mergeCells>
  <pageMargins left="0.70866141732283472" right="0.70866141732283472" top="0.74803149606299213" bottom="0.74803149606299213" header="0.31496062992125984" footer="0.31496062992125984"/>
  <pageSetup paperSize="9" scale="76" orientation="landscape" r:id="rId1"/>
  <ignoredErrors>
    <ignoredError sqref="C19 G19 K19" formulaRange="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B2:N26"/>
  <sheetViews>
    <sheetView zoomScaleNormal="100" workbookViewId="0">
      <selection activeCell="B11" sqref="B11"/>
    </sheetView>
  </sheetViews>
  <sheetFormatPr defaultRowHeight="12.75"/>
  <cols>
    <col min="1" max="1" width="4.28515625" customWidth="1"/>
    <col min="2" max="2" width="45.7109375" style="7" customWidth="1"/>
    <col min="3" max="8" width="10.7109375" style="8" customWidth="1"/>
    <col min="13" max="13" width="40.5703125" customWidth="1"/>
    <col min="46" max="46" width="35.28515625" customWidth="1"/>
  </cols>
  <sheetData>
    <row r="2" spans="2:12" ht="15" customHeight="1">
      <c r="B2" s="834" t="s">
        <v>116</v>
      </c>
      <c r="C2" s="834"/>
      <c r="D2" s="834"/>
      <c r="E2" s="834"/>
      <c r="F2" s="834"/>
      <c r="G2" s="834"/>
      <c r="H2" s="834"/>
    </row>
    <row r="4" spans="2:12" s="273" customFormat="1" ht="16.5" customHeight="1">
      <c r="B4" s="272"/>
      <c r="C4" s="835" t="s">
        <v>89</v>
      </c>
      <c r="D4" s="836"/>
      <c r="E4" s="835" t="s">
        <v>117</v>
      </c>
      <c r="F4" s="836"/>
      <c r="G4" s="835" t="s">
        <v>118</v>
      </c>
      <c r="H4" s="835"/>
      <c r="I4" s="269"/>
      <c r="J4" s="269"/>
    </row>
    <row r="5" spans="2:12" s="268" customFormat="1" ht="18" customHeight="1">
      <c r="B5" s="325" t="s">
        <v>92</v>
      </c>
      <c r="C5" s="269">
        <v>1996</v>
      </c>
      <c r="D5" s="275">
        <v>2023</v>
      </c>
      <c r="E5" s="322">
        <v>1996</v>
      </c>
      <c r="F5" s="275">
        <v>2023</v>
      </c>
      <c r="G5" s="269">
        <v>1996</v>
      </c>
      <c r="H5" s="269">
        <v>2023</v>
      </c>
      <c r="I5" s="274"/>
      <c r="J5" s="274"/>
      <c r="K5" s="274"/>
      <c r="L5" s="274"/>
    </row>
    <row r="6" spans="2:12" s="17" customFormat="1" ht="18.75" customHeight="1">
      <c r="B6" s="316" t="s">
        <v>95</v>
      </c>
      <c r="C6" s="27">
        <v>0.40899999999999997</v>
      </c>
      <c r="D6" s="28">
        <v>0.64455036542739119</v>
      </c>
      <c r="E6" s="27">
        <f>'[1]Type of dwelling.race.#.96&amp;18'!F14/'[1]Type of dwelling.race.#.96&amp;18'!F27</f>
        <v>0.65663568667992556</v>
      </c>
      <c r="F6" s="28">
        <v>0.72949816401468792</v>
      </c>
      <c r="G6" s="27">
        <v>0.47799999999999998</v>
      </c>
      <c r="H6" s="27">
        <v>0.65922846165991267</v>
      </c>
      <c r="I6" s="45"/>
      <c r="J6" s="107"/>
      <c r="K6" s="45"/>
      <c r="L6" s="45"/>
    </row>
    <row r="7" spans="2:12" ht="15.75" customHeight="1">
      <c r="B7" s="313" t="s">
        <v>96</v>
      </c>
      <c r="C7" s="27">
        <v>2.3E-2</v>
      </c>
      <c r="D7" s="28">
        <v>4.0737210041309181E-2</v>
      </c>
      <c r="E7" s="27">
        <f>'[1]Type of dwelling.race.#.96&amp;18'!F15/'[1]Type of dwelling.race.#.96&amp;18'!F27</f>
        <v>0.12079264842657751</v>
      </c>
      <c r="F7" s="28">
        <v>8.935128518971848E-2</v>
      </c>
      <c r="G7" s="27">
        <v>5.0999999999999997E-2</v>
      </c>
      <c r="H7" s="27">
        <v>4.9102678806378613E-2</v>
      </c>
      <c r="I7" s="30"/>
      <c r="J7" s="443"/>
      <c r="K7" s="30"/>
      <c r="L7" s="30"/>
    </row>
    <row r="8" spans="2:12" ht="17.25" customHeight="1">
      <c r="B8" s="313" t="s">
        <v>119</v>
      </c>
      <c r="C8" s="27">
        <v>1.4999999999999999E-2</v>
      </c>
      <c r="D8" s="28">
        <v>1.5125516364791865E-2</v>
      </c>
      <c r="E8" s="27">
        <f>'[1]Type of dwelling.race.#.96&amp;18'!F16/'[1]Type of dwelling.race.#.96&amp;18'!F27</f>
        <v>0.11270628193041757</v>
      </c>
      <c r="F8" s="28">
        <v>0.12913096695226439</v>
      </c>
      <c r="G8" s="27">
        <v>4.2000000000000003E-2</v>
      </c>
      <c r="H8" s="27">
        <v>3.4682385137624339E-2</v>
      </c>
      <c r="I8" s="30"/>
      <c r="J8" s="443"/>
      <c r="K8" s="30"/>
      <c r="L8" s="30"/>
    </row>
    <row r="9" spans="2:12" ht="17.25" customHeight="1">
      <c r="B9" s="313" t="s">
        <v>98</v>
      </c>
      <c r="C9" s="27">
        <v>6.0999999999999999E-2</v>
      </c>
      <c r="D9" s="28">
        <v>6.2917063870352716E-2</v>
      </c>
      <c r="E9" s="27">
        <v>3.3000000000000002E-2</v>
      </c>
      <c r="F9" s="28">
        <v>7.3439412484700125E-3</v>
      </c>
      <c r="G9" s="27">
        <v>5.2999999999999999E-2</v>
      </c>
      <c r="H9" s="27">
        <v>5.336561233619283E-2</v>
      </c>
      <c r="I9" s="30"/>
      <c r="J9" s="443"/>
      <c r="K9" s="30"/>
      <c r="L9" s="30"/>
    </row>
    <row r="10" spans="2:12" s="17" customFormat="1" ht="29.25" customHeight="1" thickBot="1">
      <c r="B10" s="553" t="s">
        <v>120</v>
      </c>
      <c r="C10" s="34">
        <v>1.6E-2</v>
      </c>
      <c r="D10" s="44">
        <v>4.4741023196695262E-2</v>
      </c>
      <c r="E10" s="34">
        <f>'[1]Type of dwelling.race.#.96&amp;18'!F18/'[1]Type of dwelling.race.#.96&amp;18'!F27</f>
        <v>1.2691196459942929E-2</v>
      </c>
      <c r="F10" s="48">
        <v>1.1015911872705019E-2</v>
      </c>
      <c r="G10" s="34">
        <v>1.6E-2</v>
      </c>
      <c r="H10" s="34">
        <v>3.8945318667438555E-2</v>
      </c>
      <c r="I10" s="45"/>
      <c r="J10" s="107"/>
      <c r="K10" s="45"/>
      <c r="L10" s="45"/>
    </row>
    <row r="11" spans="2:12" ht="17.45" customHeight="1" thickBot="1">
      <c r="B11" s="569" t="s">
        <v>121</v>
      </c>
      <c r="C11" s="106">
        <v>0.52500000000000002</v>
      </c>
      <c r="D11" s="343">
        <v>0.80807117890054014</v>
      </c>
      <c r="E11" s="106">
        <f>E6+E7+E8+E9+E10</f>
        <v>0.93582581349686356</v>
      </c>
      <c r="F11" s="757">
        <v>0.96634026927784578</v>
      </c>
      <c r="G11" s="106">
        <f>G6+G7+G8+G9+G10</f>
        <v>0.64000000000000012</v>
      </c>
      <c r="H11" s="106">
        <v>0.83532445660754695</v>
      </c>
      <c r="I11" s="30"/>
      <c r="J11" s="443"/>
      <c r="K11" s="30"/>
      <c r="L11" s="30"/>
    </row>
    <row r="12" spans="2:12" ht="12.75" customHeight="1">
      <c r="B12" s="313" t="s">
        <v>101</v>
      </c>
      <c r="C12" s="27">
        <v>5.7000000000000002E-2</v>
      </c>
      <c r="D12" s="758">
        <v>4.38512869399428E-2</v>
      </c>
      <c r="E12" s="27">
        <v>1.2E-2</v>
      </c>
      <c r="F12" s="758">
        <v>1.438188494492044E-2</v>
      </c>
      <c r="G12" s="27">
        <v>4.4999999999999998E-2</v>
      </c>
      <c r="H12" s="27">
        <v>3.8734803431398346E-2</v>
      </c>
      <c r="I12" s="30"/>
      <c r="J12" s="443"/>
      <c r="K12" s="30"/>
      <c r="L12" s="30"/>
    </row>
    <row r="13" spans="2:12" s="17" customFormat="1" ht="31.5" customHeight="1" thickBot="1">
      <c r="B13" s="553" t="s">
        <v>102</v>
      </c>
      <c r="C13" s="34">
        <v>0.155</v>
      </c>
      <c r="D13" s="44">
        <v>9.7362567524626631E-2</v>
      </c>
      <c r="E13" s="34">
        <v>1.4E-2</v>
      </c>
      <c r="F13" s="44">
        <v>1.591187270501836E-2</v>
      </c>
      <c r="G13" s="34">
        <v>0.115</v>
      </c>
      <c r="H13" s="29">
        <v>8.3416662280932585E-2</v>
      </c>
      <c r="I13" s="45"/>
      <c r="J13" s="107"/>
      <c r="K13" s="45"/>
      <c r="L13" s="45"/>
    </row>
    <row r="14" spans="2:12" ht="17.45" customHeight="1" thickBot="1">
      <c r="B14" s="570" t="s">
        <v>122</v>
      </c>
      <c r="C14" s="247">
        <v>0.21199999999999999</v>
      </c>
      <c r="D14" s="344">
        <v>0.14121385446456944</v>
      </c>
      <c r="E14" s="247">
        <f>E12+E13</f>
        <v>2.6000000000000002E-2</v>
      </c>
      <c r="F14" s="343">
        <v>3.0293757649938802E-2</v>
      </c>
      <c r="G14" s="247">
        <f>G12+G13</f>
        <v>0.16</v>
      </c>
      <c r="H14" s="106">
        <v>0.12215146571233093</v>
      </c>
      <c r="I14" s="30"/>
      <c r="J14" s="443"/>
      <c r="K14" s="30"/>
      <c r="L14" s="30"/>
    </row>
    <row r="15" spans="2:12" s="542" customFormat="1" ht="30" customHeight="1" thickBot="1">
      <c r="B15" s="567" t="s">
        <v>123</v>
      </c>
      <c r="C15" s="54">
        <v>0.247</v>
      </c>
      <c r="D15" s="55">
        <v>4.6711153479504289E-2</v>
      </c>
      <c r="E15" s="54">
        <v>1.2999999999999999E-2</v>
      </c>
      <c r="F15" s="55">
        <v>1.5299877600979193E-3</v>
      </c>
      <c r="G15" s="54">
        <v>0.182</v>
      </c>
      <c r="H15" s="54">
        <v>3.8892689858428503E-2</v>
      </c>
      <c r="I15" s="133"/>
      <c r="J15" s="664"/>
      <c r="K15" s="133"/>
      <c r="L15" s="133"/>
    </row>
    <row r="16" spans="2:12" ht="17.45" customHeight="1">
      <c r="B16" s="571" t="s">
        <v>105</v>
      </c>
      <c r="C16" s="247">
        <f>C17+C18</f>
        <v>1.6E-2</v>
      </c>
      <c r="D16" s="343">
        <v>4.0038131553860818E-3</v>
      </c>
      <c r="E16" s="759">
        <f t="shared" ref="E16" si="0">E17+E18</f>
        <v>2.6000000000000002E-2</v>
      </c>
      <c r="F16" s="343">
        <v>1.8359853121175031E-3</v>
      </c>
      <c r="G16" s="247">
        <f>G17+G18</f>
        <v>1.8000000000000002E-2</v>
      </c>
      <c r="H16" s="247">
        <v>3.6313878216935949E-3</v>
      </c>
      <c r="I16" s="30"/>
      <c r="J16" s="443"/>
      <c r="K16" s="30"/>
      <c r="L16" s="30"/>
    </row>
    <row r="17" spans="2:14" ht="16.5" customHeight="1">
      <c r="B17" s="313" t="s">
        <v>106</v>
      </c>
      <c r="C17" s="27">
        <v>2E-3</v>
      </c>
      <c r="D17" s="28" t="s">
        <v>44</v>
      </c>
      <c r="E17" s="27">
        <v>2E-3</v>
      </c>
      <c r="F17" s="28" t="s">
        <v>44</v>
      </c>
      <c r="G17" s="27">
        <v>2E-3</v>
      </c>
      <c r="H17" s="27" t="s">
        <v>44</v>
      </c>
      <c r="I17" s="30"/>
      <c r="J17" s="443"/>
      <c r="K17" s="30"/>
      <c r="L17" s="30"/>
    </row>
    <row r="18" spans="2:14" ht="15.75" customHeight="1" thickBot="1">
      <c r="B18" s="41" t="s">
        <v>107</v>
      </c>
      <c r="C18" s="32">
        <v>1.4E-2</v>
      </c>
      <c r="D18" s="28" t="s">
        <v>44</v>
      </c>
      <c r="E18" s="32">
        <v>2.4E-2</v>
      </c>
      <c r="F18" s="28" t="s">
        <v>44</v>
      </c>
      <c r="G18" s="32">
        <v>1.6E-2</v>
      </c>
      <c r="H18" s="27" t="s">
        <v>44</v>
      </c>
      <c r="I18" s="30"/>
      <c r="J18" s="443"/>
      <c r="K18" s="30"/>
      <c r="L18" s="30"/>
    </row>
    <row r="19" spans="2:14" ht="15" customHeight="1" thickBot="1">
      <c r="B19" s="348" t="s">
        <v>124</v>
      </c>
      <c r="C19" s="760">
        <f>C11+C14+C15+C16</f>
        <v>1</v>
      </c>
      <c r="D19" s="343">
        <v>1</v>
      </c>
      <c r="E19" s="760">
        <v>1</v>
      </c>
      <c r="F19" s="343">
        <v>1</v>
      </c>
      <c r="G19" s="760">
        <f>G11+G14+G15+G16</f>
        <v>1.0000000000000002</v>
      </c>
      <c r="H19" s="106">
        <v>1</v>
      </c>
      <c r="I19" s="30"/>
      <c r="J19" s="443"/>
      <c r="K19" s="30"/>
      <c r="L19" s="30"/>
    </row>
    <row r="20" spans="2:14" ht="13.5" customHeight="1">
      <c r="B20" s="837" t="s">
        <v>125</v>
      </c>
      <c r="C20" s="837"/>
      <c r="D20" s="837"/>
      <c r="E20" s="837"/>
      <c r="F20" s="837"/>
      <c r="G20" s="837"/>
      <c r="H20" s="837"/>
      <c r="I20" s="30"/>
      <c r="J20" s="30"/>
      <c r="K20" s="30"/>
      <c r="L20" s="30"/>
    </row>
    <row r="21" spans="2:14" ht="12" customHeight="1">
      <c r="B21" s="811" t="s">
        <v>110</v>
      </c>
      <c r="C21" s="811"/>
      <c r="D21" s="811"/>
      <c r="E21" s="811"/>
      <c r="F21" s="811"/>
      <c r="G21" s="811"/>
      <c r="H21" s="811"/>
      <c r="I21" s="30"/>
      <c r="J21" s="30"/>
      <c r="K21" s="30"/>
      <c r="L21" s="30"/>
    </row>
    <row r="22" spans="2:14" ht="27.75" customHeight="1">
      <c r="B22" s="811" t="s">
        <v>111</v>
      </c>
      <c r="C22" s="811"/>
      <c r="D22" s="811"/>
      <c r="E22" s="811"/>
      <c r="F22" s="811"/>
      <c r="G22" s="811"/>
      <c r="H22" s="811"/>
      <c r="I22" s="316"/>
      <c r="J22" s="316"/>
      <c r="K22" s="316"/>
      <c r="L22" s="316"/>
      <c r="M22" s="316"/>
      <c r="N22" s="316"/>
    </row>
    <row r="23" spans="2:14" ht="30" customHeight="1">
      <c r="B23" s="823" t="s">
        <v>112</v>
      </c>
      <c r="C23" s="823"/>
      <c r="D23" s="823"/>
      <c r="E23" s="823"/>
      <c r="F23" s="823"/>
      <c r="G23" s="823"/>
      <c r="H23" s="823"/>
      <c r="I23" s="316"/>
      <c r="J23" s="316"/>
      <c r="K23" s="316"/>
      <c r="L23" s="316"/>
      <c r="M23" s="316"/>
      <c r="N23" s="316"/>
    </row>
    <row r="24" spans="2:14" ht="42.75" customHeight="1">
      <c r="B24" s="823" t="s">
        <v>113</v>
      </c>
      <c r="C24" s="823"/>
      <c r="D24" s="823"/>
      <c r="E24" s="823"/>
      <c r="F24" s="823"/>
      <c r="G24" s="823"/>
      <c r="H24" s="823"/>
      <c r="I24" s="316"/>
      <c r="J24" s="316"/>
      <c r="K24" s="316"/>
      <c r="L24" s="316"/>
      <c r="M24" s="316"/>
      <c r="N24" s="316"/>
    </row>
    <row r="25" spans="2:14" ht="27" customHeight="1">
      <c r="B25" s="811" t="s">
        <v>126</v>
      </c>
      <c r="C25" s="811"/>
      <c r="D25" s="811"/>
      <c r="E25" s="811"/>
      <c r="F25" s="811"/>
      <c r="G25" s="811"/>
      <c r="H25" s="811"/>
      <c r="I25" s="316"/>
      <c r="J25" s="316"/>
      <c r="K25" s="316"/>
      <c r="L25" s="316"/>
      <c r="M25" s="316"/>
      <c r="N25" s="316"/>
    </row>
    <row r="26" spans="2:14" ht="30" customHeight="1">
      <c r="B26" s="52"/>
      <c r="C26" s="36"/>
      <c r="D26" s="36"/>
      <c r="E26" s="36"/>
      <c r="F26" s="36"/>
      <c r="G26" s="36"/>
      <c r="H26" s="36"/>
      <c r="I26" s="30"/>
      <c r="J26" s="30"/>
      <c r="K26" s="30"/>
      <c r="L26" s="30"/>
    </row>
  </sheetData>
  <mergeCells count="10">
    <mergeCell ref="B22:H22"/>
    <mergeCell ref="B23:H23"/>
    <mergeCell ref="B24:H24"/>
    <mergeCell ref="B25:H25"/>
    <mergeCell ref="B2:H2"/>
    <mergeCell ref="C4:D4"/>
    <mergeCell ref="E4:F4"/>
    <mergeCell ref="G4:H4"/>
    <mergeCell ref="B20:H20"/>
    <mergeCell ref="B21:H21"/>
  </mergeCells>
  <pageMargins left="0.70866141732283472" right="0.70866141732283472" top="0.74803149606299213" bottom="0.74803149606299213" header="0.31496062992125984" footer="0.31496062992125984"/>
  <pageSetup paperSize="9" scale="9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dimension ref="B3:F28"/>
  <sheetViews>
    <sheetView workbookViewId="0">
      <selection activeCell="I11" sqref="I11"/>
    </sheetView>
  </sheetViews>
  <sheetFormatPr defaultRowHeight="12.75"/>
  <cols>
    <col min="2" max="2" width="48" customWidth="1"/>
    <col min="3" max="3" width="11.28515625" style="8" customWidth="1"/>
    <col min="4" max="4" width="9.140625" style="8"/>
  </cols>
  <sheetData>
    <row r="3" spans="2:6">
      <c r="C3" s="23">
        <v>1996</v>
      </c>
      <c r="D3" s="57">
        <v>2023</v>
      </c>
    </row>
    <row r="4" spans="2:6" ht="13.5">
      <c r="B4" t="s">
        <v>127</v>
      </c>
      <c r="C4" s="544">
        <v>47.8</v>
      </c>
      <c r="D4" s="545">
        <v>65.900000000000006</v>
      </c>
      <c r="F4" s="29"/>
    </row>
    <row r="5" spans="2:6" ht="13.5">
      <c r="B5" t="s">
        <v>96</v>
      </c>
      <c r="C5" s="35">
        <v>5.0999999999999996</v>
      </c>
      <c r="D5" s="545">
        <v>4.9000000000000004</v>
      </c>
      <c r="F5" s="29"/>
    </row>
    <row r="6" spans="2:6" ht="13.5">
      <c r="B6" t="s">
        <v>128</v>
      </c>
      <c r="C6" s="35">
        <v>4.2</v>
      </c>
      <c r="D6" s="35">
        <v>3.5</v>
      </c>
      <c r="F6" s="29"/>
    </row>
    <row r="7" spans="2:6" ht="13.5">
      <c r="B7" t="s">
        <v>129</v>
      </c>
      <c r="C7" s="35">
        <v>5.3</v>
      </c>
      <c r="D7" s="545">
        <v>5.3</v>
      </c>
      <c r="F7" s="29"/>
    </row>
    <row r="8" spans="2:6" ht="13.5">
      <c r="B8" t="s">
        <v>130</v>
      </c>
      <c r="C8" s="35">
        <v>1.6</v>
      </c>
      <c r="D8" s="545">
        <v>3.9</v>
      </c>
      <c r="F8" s="29"/>
    </row>
    <row r="9" spans="2:6" ht="13.5">
      <c r="B9" t="s">
        <v>131</v>
      </c>
      <c r="C9" s="35">
        <v>4.5</v>
      </c>
      <c r="D9" s="545">
        <v>3.9</v>
      </c>
      <c r="F9" s="29"/>
    </row>
    <row r="10" spans="2:6" ht="13.5">
      <c r="B10" t="s">
        <v>132</v>
      </c>
      <c r="C10" s="35">
        <v>11.5</v>
      </c>
      <c r="D10" s="545">
        <v>8.3000000000000007</v>
      </c>
      <c r="F10" s="29"/>
    </row>
    <row r="11" spans="2:6" ht="13.5">
      <c r="B11" s="67" t="s">
        <v>133</v>
      </c>
      <c r="C11" s="35">
        <v>18.2</v>
      </c>
      <c r="D11" s="545">
        <v>3.9</v>
      </c>
      <c r="F11" s="29"/>
    </row>
    <row r="12" spans="2:6" ht="14.25" thickBot="1">
      <c r="B12" s="546" t="s">
        <v>134</v>
      </c>
      <c r="C12" s="59">
        <v>1.8</v>
      </c>
      <c r="D12" s="547">
        <v>0.4</v>
      </c>
      <c r="F12" s="29"/>
    </row>
    <row r="16" spans="2:6">
      <c r="C16" s="259"/>
      <c r="D16" s="259"/>
    </row>
    <row r="17" spans="3:4">
      <c r="C17" s="259"/>
      <c r="D17" s="259"/>
    </row>
    <row r="18" spans="3:4">
      <c r="C18" s="259"/>
      <c r="D18" s="259"/>
    </row>
    <row r="19" spans="3:4">
      <c r="C19" s="259"/>
      <c r="D19" s="259"/>
    </row>
    <row r="20" spans="3:4">
      <c r="C20" s="259"/>
      <c r="D20" s="259"/>
    </row>
    <row r="21" spans="3:4">
      <c r="C21" s="259"/>
      <c r="D21" s="259"/>
    </row>
    <row r="22" spans="3:4">
      <c r="C22" s="259"/>
      <c r="D22" s="259"/>
    </row>
    <row r="23" spans="3:4">
      <c r="C23" s="259"/>
      <c r="D23" s="259"/>
    </row>
    <row r="24" spans="3:4">
      <c r="C24" s="259"/>
      <c r="D24" s="259"/>
    </row>
    <row r="25" spans="3:4">
      <c r="C25" s="259"/>
      <c r="D25" s="259"/>
    </row>
    <row r="26" spans="3:4">
      <c r="C26" s="259"/>
      <c r="D26" s="259"/>
    </row>
    <row r="27" spans="3:4">
      <c r="C27" s="259"/>
      <c r="D27" s="259"/>
    </row>
    <row r="28" spans="3:4">
      <c r="C28" s="259"/>
      <c r="D28" s="259"/>
    </row>
  </sheetData>
  <pageMargins left="0.7" right="0.7" top="0.75" bottom="0.75" header="0.3" footer="0.3"/>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2:H24"/>
  <sheetViews>
    <sheetView workbookViewId="0">
      <selection activeCell="E19" sqref="E19"/>
    </sheetView>
  </sheetViews>
  <sheetFormatPr defaultRowHeight="12.75"/>
  <cols>
    <col min="1" max="1" width="10.85546875" customWidth="1"/>
    <col min="2" max="2" width="14.7109375" customWidth="1"/>
    <col min="3" max="3" width="13.140625" customWidth="1"/>
    <col min="4" max="4" width="13.7109375" customWidth="1"/>
    <col min="5" max="5" width="10.140625" customWidth="1"/>
  </cols>
  <sheetData>
    <row r="2" spans="1:8" s="12" customFormat="1" ht="18" customHeight="1">
      <c r="B2" s="822" t="s">
        <v>135</v>
      </c>
      <c r="C2" s="822"/>
      <c r="D2" s="822"/>
      <c r="E2" s="60"/>
      <c r="F2" s="37"/>
      <c r="G2" s="37"/>
      <c r="H2" s="37"/>
    </row>
    <row r="4" spans="1:8" ht="28.5" customHeight="1">
      <c r="A4" s="30"/>
      <c r="B4" s="325" t="s">
        <v>92</v>
      </c>
      <c r="C4" s="323" t="s">
        <v>136</v>
      </c>
      <c r="D4" s="326" t="s">
        <v>137</v>
      </c>
      <c r="E4" s="51"/>
    </row>
    <row r="5" spans="1:8" ht="17.45" customHeight="1">
      <c r="A5" s="30"/>
      <c r="B5" s="26" t="s">
        <v>68</v>
      </c>
      <c r="C5" s="14">
        <v>10077601</v>
      </c>
      <c r="D5" s="432">
        <f>C5/9855</f>
        <v>1022.5876204972095</v>
      </c>
      <c r="E5" s="51"/>
    </row>
    <row r="6" spans="1:8" ht="17.45" customHeight="1">
      <c r="A6" s="30"/>
      <c r="B6" s="26" t="s">
        <v>69</v>
      </c>
      <c r="C6" s="14">
        <v>867982</v>
      </c>
      <c r="D6" s="432">
        <f>C6/9855</f>
        <v>88.075291730086249</v>
      </c>
      <c r="E6" s="51"/>
    </row>
    <row r="7" spans="1:8" ht="17.45" customHeight="1">
      <c r="A7" s="30"/>
      <c r="B7" s="26" t="s">
        <v>41</v>
      </c>
      <c r="C7" s="14">
        <v>-905394</v>
      </c>
      <c r="D7" s="432">
        <f>C7/9855</f>
        <v>-91.871537290715366</v>
      </c>
      <c r="E7" s="51"/>
    </row>
    <row r="8" spans="1:8" ht="17.25" thickBot="1">
      <c r="A8" s="30"/>
      <c r="B8" s="31" t="s">
        <v>70</v>
      </c>
      <c r="C8" s="42">
        <v>-98795</v>
      </c>
      <c r="D8" s="432">
        <f>C8/9855</f>
        <v>-10.024860476915272</v>
      </c>
      <c r="E8" s="51"/>
    </row>
    <row r="9" spans="1:8" ht="15.75" customHeight="1" thickBot="1">
      <c r="A9" s="30"/>
      <c r="B9" s="346" t="s">
        <v>124</v>
      </c>
      <c r="C9" s="61">
        <f>SUM(C5:C8)</f>
        <v>9941394</v>
      </c>
      <c r="D9" s="49">
        <f>C9/9855</f>
        <v>1008.7665144596651</v>
      </c>
      <c r="E9" s="51"/>
    </row>
    <row r="10" spans="1:8" ht="26.25" customHeight="1">
      <c r="A10" s="30"/>
      <c r="B10" s="838" t="s">
        <v>125</v>
      </c>
      <c r="C10" s="838"/>
      <c r="D10" s="838"/>
      <c r="E10" s="317"/>
      <c r="F10" s="317"/>
      <c r="G10" s="317"/>
    </row>
    <row r="11" spans="1:8" ht="15" customHeight="1">
      <c r="B11" s="25"/>
      <c r="C11" s="25"/>
      <c r="D11" s="25"/>
      <c r="E11" s="25"/>
    </row>
    <row r="12" spans="1:8">
      <c r="B12" s="25"/>
      <c r="C12" s="25"/>
      <c r="D12" s="25"/>
      <c r="E12" s="25"/>
    </row>
    <row r="13" spans="1:8" ht="15">
      <c r="B13" s="839" t="s">
        <v>138</v>
      </c>
      <c r="C13" s="833"/>
      <c r="D13" s="833"/>
      <c r="E13" s="833"/>
    </row>
    <row r="14" spans="1:8" ht="15">
      <c r="B14" s="314"/>
      <c r="C14" s="77"/>
      <c r="D14" s="77"/>
      <c r="E14" s="77"/>
    </row>
    <row r="15" spans="1:8" ht="13.5">
      <c r="B15" s="325" t="s">
        <v>92</v>
      </c>
      <c r="C15" s="269">
        <v>1996</v>
      </c>
      <c r="D15" s="275">
        <v>2023</v>
      </c>
      <c r="E15" s="269" t="s">
        <v>67</v>
      </c>
      <c r="F15" s="30"/>
    </row>
    <row r="16" spans="1:8" ht="15.75">
      <c r="B16" s="26" t="s">
        <v>68</v>
      </c>
      <c r="C16" s="29">
        <v>0.64</v>
      </c>
      <c r="D16" s="44">
        <v>0.83499999999999996</v>
      </c>
      <c r="E16" s="29">
        <f>D16/C16-1</f>
        <v>0.3046875</v>
      </c>
      <c r="F16" s="30"/>
      <c r="G16" s="62"/>
    </row>
    <row r="17" spans="2:8" ht="15.75">
      <c r="B17" s="26" t="s">
        <v>69</v>
      </c>
      <c r="C17" s="29">
        <v>0.16</v>
      </c>
      <c r="D17" s="44">
        <v>0.122</v>
      </c>
      <c r="E17" s="29">
        <f t="shared" ref="E17:E18" si="0">D17/C17-1</f>
        <v>-0.23750000000000004</v>
      </c>
      <c r="F17" s="30"/>
      <c r="G17" s="62"/>
    </row>
    <row r="18" spans="2:8" ht="13.5">
      <c r="B18" s="26" t="s">
        <v>41</v>
      </c>
      <c r="C18" s="29">
        <v>0.182</v>
      </c>
      <c r="D18" s="44">
        <v>3.9E-2</v>
      </c>
      <c r="E18" s="29">
        <f t="shared" si="0"/>
        <v>-0.7857142857142857</v>
      </c>
      <c r="F18" s="30"/>
      <c r="G18" s="62"/>
    </row>
    <row r="19" spans="2:8" ht="16.5" thickBot="1">
      <c r="B19" s="31" t="s">
        <v>70</v>
      </c>
      <c r="C19" s="34">
        <v>1.7999999999999999E-2</v>
      </c>
      <c r="D19" s="48">
        <v>4.0000000000000001E-3</v>
      </c>
      <c r="E19" s="34">
        <f>D19/C19-1</f>
        <v>-0.77777777777777779</v>
      </c>
      <c r="F19" s="30"/>
      <c r="G19" s="62"/>
    </row>
    <row r="20" spans="2:8" ht="13.5">
      <c r="B20" s="811" t="s">
        <v>125</v>
      </c>
      <c r="C20" s="817"/>
      <c r="D20" s="817"/>
      <c r="E20" s="817"/>
      <c r="F20" s="30"/>
    </row>
    <row r="21" spans="2:8" ht="56.25" customHeight="1">
      <c r="B21" s="818" t="s">
        <v>139</v>
      </c>
      <c r="C21" s="818"/>
      <c r="D21" s="818"/>
      <c r="E21" s="818"/>
      <c r="F21" s="316"/>
      <c r="G21" s="316"/>
      <c r="H21" s="316"/>
    </row>
    <row r="22" spans="2:8" ht="13.5">
      <c r="B22" s="320" t="s">
        <v>140</v>
      </c>
      <c r="C22" s="320"/>
      <c r="D22" s="320"/>
      <c r="E22" s="320"/>
      <c r="F22" s="30"/>
    </row>
    <row r="23" spans="2:8" ht="27.75" customHeight="1">
      <c r="B23" s="818" t="s">
        <v>60</v>
      </c>
      <c r="C23" s="818"/>
      <c r="D23" s="818"/>
      <c r="E23" s="818"/>
      <c r="F23" s="30"/>
    </row>
    <row r="24" spans="2:8">
      <c r="B24" s="25"/>
      <c r="C24" s="25"/>
      <c r="D24" s="25"/>
      <c r="E24" s="25"/>
    </row>
  </sheetData>
  <mergeCells count="6">
    <mergeCell ref="B23:E23"/>
    <mergeCell ref="B2:D2"/>
    <mergeCell ref="B10:D10"/>
    <mergeCell ref="B13:E13"/>
    <mergeCell ref="B20:E20"/>
    <mergeCell ref="B21:E21"/>
  </mergeCells>
  <pageMargins left="0.70866141732283472" right="0.70866141732283472" top="0.74803149606299213" bottom="0.74803149606299213" header="0.31496062992125984" footer="0.31496062992125984"/>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B2:R25"/>
  <sheetViews>
    <sheetView topLeftCell="A6" workbookViewId="0">
      <selection activeCell="Q12" sqref="Q12"/>
    </sheetView>
  </sheetViews>
  <sheetFormatPr defaultColWidth="9.140625" defaultRowHeight="12.75"/>
  <cols>
    <col min="1" max="1" width="3.85546875" style="6" customWidth="1"/>
    <col min="2" max="2" width="14" style="6" customWidth="1"/>
    <col min="3" max="12" width="11.28515625" style="6" customWidth="1"/>
    <col min="13" max="16384" width="9.140625" style="6"/>
  </cols>
  <sheetData>
    <row r="2" spans="2:18" ht="18" customHeight="1">
      <c r="B2" s="844" t="s">
        <v>141</v>
      </c>
      <c r="C2" s="844"/>
      <c r="D2" s="844"/>
      <c r="E2" s="844"/>
      <c r="F2" s="844"/>
      <c r="G2" s="844"/>
      <c r="H2" s="844"/>
      <c r="I2" s="844"/>
      <c r="J2" s="844"/>
      <c r="K2" s="844"/>
      <c r="L2" s="844"/>
      <c r="M2" s="466"/>
    </row>
    <row r="4" spans="2:18" ht="18" customHeight="1">
      <c r="B4" s="258"/>
      <c r="C4" s="258"/>
      <c r="D4" s="845" t="s">
        <v>142</v>
      </c>
      <c r="E4" s="845"/>
      <c r="F4" s="845"/>
      <c r="G4" s="845"/>
      <c r="H4" s="845"/>
      <c r="I4" s="845"/>
      <c r="J4" s="845"/>
      <c r="K4" s="258"/>
      <c r="L4" s="258"/>
      <c r="M4" s="466"/>
    </row>
    <row r="6" spans="2:18" ht="15">
      <c r="B6" s="846" t="s">
        <v>143</v>
      </c>
      <c r="C6" s="846"/>
      <c r="D6" s="846"/>
      <c r="E6" s="846"/>
      <c r="F6" s="846"/>
      <c r="G6" s="846"/>
      <c r="H6" s="846"/>
      <c r="I6" s="846"/>
      <c r="J6" s="846"/>
      <c r="K6" s="846"/>
      <c r="L6" s="846"/>
    </row>
    <row r="7" spans="2:18" ht="11.25" customHeight="1">
      <c r="B7" s="467"/>
      <c r="C7" s="467"/>
      <c r="D7" s="467"/>
      <c r="E7" s="467"/>
      <c r="F7" s="467"/>
      <c r="G7" s="467"/>
      <c r="H7" s="467"/>
      <c r="I7" s="467"/>
      <c r="J7" s="467"/>
      <c r="K7" s="467"/>
      <c r="L7" s="467"/>
    </row>
    <row r="8" spans="2:18" ht="15.75">
      <c r="B8" s="465"/>
      <c r="C8" s="827" t="s">
        <v>144</v>
      </c>
      <c r="D8" s="828"/>
      <c r="E8" s="847" t="s">
        <v>145</v>
      </c>
      <c r="F8" s="828"/>
      <c r="G8" s="847" t="s">
        <v>146</v>
      </c>
      <c r="H8" s="828"/>
      <c r="I8" s="847" t="s">
        <v>147</v>
      </c>
      <c r="J8" s="828"/>
      <c r="K8" s="847" t="s">
        <v>148</v>
      </c>
      <c r="L8" s="827"/>
      <c r="M8" s="401"/>
    </row>
    <row r="9" spans="2:18" ht="13.5">
      <c r="B9" s="394" t="s">
        <v>149</v>
      </c>
      <c r="C9" s="465">
        <v>1996</v>
      </c>
      <c r="D9" s="550">
        <v>2023</v>
      </c>
      <c r="E9" s="465">
        <v>1996</v>
      </c>
      <c r="F9" s="550">
        <v>2023</v>
      </c>
      <c r="G9" s="572">
        <v>1996</v>
      </c>
      <c r="H9" s="550">
        <v>2023</v>
      </c>
      <c r="I9" s="465">
        <v>1996</v>
      </c>
      <c r="J9" s="550">
        <v>2023</v>
      </c>
      <c r="K9" s="465">
        <v>1996</v>
      </c>
      <c r="L9" s="465">
        <v>2023</v>
      </c>
      <c r="M9" s="401"/>
    </row>
    <row r="10" spans="2:18" ht="13.5">
      <c r="B10" s="400" t="s">
        <v>150</v>
      </c>
      <c r="C10" s="432">
        <v>621495</v>
      </c>
      <c r="D10" s="435">
        <v>1368000</v>
      </c>
      <c r="E10" s="432">
        <v>145504</v>
      </c>
      <c r="F10" s="432">
        <v>86000</v>
      </c>
      <c r="G10" s="573">
        <v>547624</v>
      </c>
      <c r="H10" s="435">
        <v>301000</v>
      </c>
      <c r="I10" s="432">
        <v>17719</v>
      </c>
      <c r="J10" s="435">
        <v>6000</v>
      </c>
      <c r="K10" s="432">
        <f>C10+E10+G10+I10</f>
        <v>1332342</v>
      </c>
      <c r="L10" s="432">
        <v>1761000</v>
      </c>
      <c r="M10" s="401"/>
      <c r="N10" s="548"/>
      <c r="O10" s="548"/>
      <c r="P10" s="548"/>
      <c r="Q10" s="548"/>
      <c r="R10" s="548"/>
    </row>
    <row r="11" spans="2:18" ht="16.5">
      <c r="B11" s="400" t="s">
        <v>151</v>
      </c>
      <c r="C11" s="432">
        <v>388432</v>
      </c>
      <c r="D11" s="435">
        <v>844000</v>
      </c>
      <c r="E11" s="432">
        <v>162773</v>
      </c>
      <c r="F11" s="432">
        <v>145000</v>
      </c>
      <c r="G11" s="573">
        <v>63967</v>
      </c>
      <c r="H11" s="435">
        <v>10000</v>
      </c>
      <c r="I11" s="432">
        <v>9849</v>
      </c>
      <c r="J11" s="574" t="s">
        <v>152</v>
      </c>
      <c r="K11" s="432">
        <f t="shared" ref="K11:K18" si="0">C11+E11+G11+I11</f>
        <v>625021</v>
      </c>
      <c r="L11" s="432">
        <v>999000</v>
      </c>
      <c r="M11" s="401"/>
      <c r="N11" s="548"/>
      <c r="O11" s="548"/>
      <c r="P11" s="548"/>
      <c r="Q11" s="548"/>
      <c r="R11" s="548"/>
    </row>
    <row r="12" spans="2:18" ht="16.5">
      <c r="B12" s="400" t="s">
        <v>153</v>
      </c>
      <c r="C12" s="432">
        <v>1434052</v>
      </c>
      <c r="D12" s="435">
        <v>4682000</v>
      </c>
      <c r="E12" s="432">
        <v>468365</v>
      </c>
      <c r="F12" s="432">
        <v>1063000</v>
      </c>
      <c r="G12" s="573">
        <v>13998</v>
      </c>
      <c r="H12" s="574" t="s">
        <v>152</v>
      </c>
      <c r="I12" s="432">
        <v>47758</v>
      </c>
      <c r="J12" s="435">
        <v>35000</v>
      </c>
      <c r="K12" s="432">
        <f t="shared" si="0"/>
        <v>1964173</v>
      </c>
      <c r="L12" s="432">
        <v>5779000</v>
      </c>
      <c r="M12" s="401"/>
      <c r="N12" s="548"/>
      <c r="O12" s="548"/>
      <c r="P12" s="548"/>
      <c r="Q12" s="548"/>
      <c r="R12" s="548"/>
    </row>
    <row r="13" spans="2:18" ht="13.5">
      <c r="B13" s="400" t="s">
        <v>154</v>
      </c>
      <c r="C13" s="432">
        <v>912450</v>
      </c>
      <c r="D13" s="435">
        <v>2761000</v>
      </c>
      <c r="E13" s="432">
        <v>185586</v>
      </c>
      <c r="F13" s="432">
        <v>177000</v>
      </c>
      <c r="G13" s="573">
        <v>532048</v>
      </c>
      <c r="H13" s="435">
        <v>340000</v>
      </c>
      <c r="I13" s="432">
        <v>30854</v>
      </c>
      <c r="J13" s="435">
        <v>14000</v>
      </c>
      <c r="K13" s="432">
        <f t="shared" si="0"/>
        <v>1660938</v>
      </c>
      <c r="L13" s="432">
        <v>3292000</v>
      </c>
      <c r="M13" s="401"/>
      <c r="N13" s="548"/>
      <c r="O13" s="548"/>
      <c r="P13" s="548"/>
      <c r="Q13" s="548"/>
      <c r="R13" s="548"/>
    </row>
    <row r="14" spans="2:18" ht="16.5">
      <c r="B14" s="400" t="s">
        <v>155</v>
      </c>
      <c r="C14" s="432">
        <v>607012</v>
      </c>
      <c r="D14" s="435">
        <v>1687000</v>
      </c>
      <c r="E14" s="432">
        <v>47865</v>
      </c>
      <c r="F14" s="432">
        <v>44000</v>
      </c>
      <c r="G14" s="573">
        <v>312278</v>
      </c>
      <c r="H14" s="435">
        <v>42000</v>
      </c>
      <c r="I14" s="432">
        <v>15316</v>
      </c>
      <c r="J14" s="574" t="s">
        <v>152</v>
      </c>
      <c r="K14" s="432">
        <f t="shared" si="0"/>
        <v>982471</v>
      </c>
      <c r="L14" s="432">
        <v>1775000</v>
      </c>
      <c r="M14" s="401"/>
      <c r="N14" s="548"/>
      <c r="O14" s="548"/>
      <c r="P14" s="548"/>
      <c r="Q14" s="548"/>
      <c r="R14" s="548"/>
    </row>
    <row r="15" spans="2:18" ht="16.5">
      <c r="B15" s="400" t="s">
        <v>156</v>
      </c>
      <c r="C15" s="432">
        <v>389628</v>
      </c>
      <c r="D15" s="435">
        <v>1344000</v>
      </c>
      <c r="E15" s="432">
        <v>94413</v>
      </c>
      <c r="F15" s="432">
        <v>107000</v>
      </c>
      <c r="G15" s="573">
        <v>108206</v>
      </c>
      <c r="H15" s="435">
        <v>40000</v>
      </c>
      <c r="I15" s="432">
        <v>11775</v>
      </c>
      <c r="J15" s="574" t="s">
        <v>152</v>
      </c>
      <c r="K15" s="432">
        <f t="shared" si="0"/>
        <v>604022</v>
      </c>
      <c r="L15" s="432">
        <v>1493000</v>
      </c>
      <c r="M15" s="401"/>
      <c r="N15" s="548"/>
      <c r="O15" s="548"/>
      <c r="P15" s="548"/>
      <c r="Q15" s="548"/>
      <c r="R15" s="548"/>
    </row>
    <row r="16" spans="2:18" ht="16.5">
      <c r="B16" s="400" t="s">
        <v>157</v>
      </c>
      <c r="C16" s="432">
        <v>498666</v>
      </c>
      <c r="D16" s="435">
        <v>1146000</v>
      </c>
      <c r="E16" s="432">
        <v>159385</v>
      </c>
      <c r="F16" s="432">
        <v>238000</v>
      </c>
      <c r="G16" s="573">
        <v>50423</v>
      </c>
      <c r="H16" s="574" t="s">
        <v>152</v>
      </c>
      <c r="I16" s="573">
        <v>12165</v>
      </c>
      <c r="J16" s="574" t="s">
        <v>152</v>
      </c>
      <c r="K16" s="432">
        <f t="shared" si="0"/>
        <v>720639</v>
      </c>
      <c r="L16" s="432">
        <v>1390000</v>
      </c>
      <c r="M16" s="401"/>
      <c r="N16" s="548"/>
      <c r="O16" s="548"/>
      <c r="P16" s="548"/>
      <c r="Q16" s="548"/>
      <c r="R16" s="548"/>
    </row>
    <row r="17" spans="2:18" ht="16.5">
      <c r="B17" s="400" t="s">
        <v>158</v>
      </c>
      <c r="C17" s="432">
        <v>149664</v>
      </c>
      <c r="D17" s="435">
        <v>324000</v>
      </c>
      <c r="E17" s="432">
        <v>26254</v>
      </c>
      <c r="F17" s="432">
        <v>51000</v>
      </c>
      <c r="G17" s="573">
        <v>7223</v>
      </c>
      <c r="H17" s="574" t="s">
        <v>152</v>
      </c>
      <c r="I17" s="432">
        <v>3842</v>
      </c>
      <c r="J17" s="574" t="s">
        <v>152</v>
      </c>
      <c r="K17" s="432">
        <f t="shared" si="0"/>
        <v>186983</v>
      </c>
      <c r="L17" s="432">
        <v>380000</v>
      </c>
      <c r="M17" s="401"/>
      <c r="N17" s="548"/>
      <c r="O17" s="548"/>
      <c r="P17" s="548"/>
      <c r="Q17" s="548"/>
      <c r="R17" s="548"/>
    </row>
    <row r="18" spans="2:18" ht="17.25" thickBot="1">
      <c r="B18" s="468" t="s">
        <v>159</v>
      </c>
      <c r="C18" s="438">
        <v>793000</v>
      </c>
      <c r="D18" s="508">
        <v>1714000</v>
      </c>
      <c r="E18" s="438">
        <v>162873</v>
      </c>
      <c r="F18" s="438">
        <v>411000</v>
      </c>
      <c r="G18" s="575">
        <v>8627</v>
      </c>
      <c r="H18" s="574" t="s">
        <v>152</v>
      </c>
      <c r="I18" s="438">
        <v>18517</v>
      </c>
      <c r="J18" s="508">
        <v>9000</v>
      </c>
      <c r="K18" s="438">
        <f t="shared" si="0"/>
        <v>983017</v>
      </c>
      <c r="L18" s="438">
        <v>2136000</v>
      </c>
      <c r="M18" s="401"/>
      <c r="N18" s="548"/>
      <c r="O18" s="548"/>
      <c r="P18" s="548"/>
      <c r="Q18" s="548"/>
      <c r="R18" s="548"/>
    </row>
    <row r="19" spans="2:18" ht="16.5" thickBot="1">
      <c r="B19" s="510" t="s">
        <v>160</v>
      </c>
      <c r="C19" s="49">
        <f>SUM(C10:C18)</f>
        <v>5794399</v>
      </c>
      <c r="D19" s="511">
        <v>15872000</v>
      </c>
      <c r="E19" s="49">
        <f t="shared" ref="E19:K19" si="1">SUM(E10:E18)</f>
        <v>1453018</v>
      </c>
      <c r="F19" s="49">
        <v>2321000</v>
      </c>
      <c r="G19" s="561">
        <f t="shared" si="1"/>
        <v>1644394</v>
      </c>
      <c r="H19" s="511">
        <v>739000</v>
      </c>
      <c r="I19" s="561">
        <f t="shared" si="1"/>
        <v>167795</v>
      </c>
      <c r="J19" s="511">
        <v>69000</v>
      </c>
      <c r="K19" s="49">
        <f t="shared" si="1"/>
        <v>9059606</v>
      </c>
      <c r="L19" s="49">
        <v>19005000</v>
      </c>
      <c r="M19" s="401"/>
      <c r="N19" s="548"/>
      <c r="O19" s="548"/>
      <c r="P19" s="548"/>
      <c r="Q19" s="548"/>
      <c r="R19" s="548"/>
    </row>
    <row r="20" spans="2:18" ht="30" customHeight="1">
      <c r="B20" s="840" t="s">
        <v>161</v>
      </c>
      <c r="C20" s="841"/>
      <c r="D20" s="841"/>
      <c r="E20" s="841"/>
      <c r="F20" s="841"/>
      <c r="G20" s="841"/>
      <c r="H20" s="841"/>
      <c r="I20" s="841"/>
      <c r="J20" s="841"/>
      <c r="K20" s="841"/>
      <c r="L20" s="841"/>
      <c r="M20" s="401"/>
    </row>
    <row r="21" spans="2:18" ht="26.25" customHeight="1">
      <c r="B21" s="842" t="s">
        <v>58</v>
      </c>
      <c r="C21" s="842"/>
      <c r="D21" s="842"/>
      <c r="E21" s="842"/>
      <c r="F21" s="842"/>
      <c r="G21" s="842"/>
      <c r="H21" s="842"/>
      <c r="I21" s="842"/>
      <c r="J21" s="842"/>
      <c r="K21" s="842"/>
      <c r="L21" s="842"/>
      <c r="M21" s="401"/>
    </row>
    <row r="22" spans="2:18" ht="15" customHeight="1">
      <c r="B22" s="825" t="s">
        <v>59</v>
      </c>
      <c r="C22" s="825"/>
      <c r="D22" s="825"/>
      <c r="E22" s="825"/>
      <c r="F22" s="825"/>
      <c r="G22" s="825"/>
      <c r="H22" s="400"/>
      <c r="I22" s="400"/>
      <c r="J22" s="400"/>
      <c r="K22" s="400"/>
      <c r="L22" s="400"/>
      <c r="M22" s="401"/>
    </row>
    <row r="23" spans="2:18" ht="15.75" customHeight="1">
      <c r="B23" s="433" t="s">
        <v>60</v>
      </c>
      <c r="C23" s="400"/>
      <c r="D23" s="400"/>
      <c r="E23" s="400"/>
      <c r="F23" s="400"/>
      <c r="G23" s="400"/>
      <c r="H23" s="400"/>
      <c r="I23" s="400"/>
      <c r="J23" s="400"/>
      <c r="K23" s="400"/>
      <c r="L23" s="400"/>
      <c r="M23" s="401"/>
    </row>
    <row r="24" spans="2:18" ht="16.5" customHeight="1">
      <c r="B24" s="826" t="s">
        <v>162</v>
      </c>
      <c r="C24" s="826"/>
      <c r="D24" s="826"/>
      <c r="E24" s="826"/>
      <c r="F24" s="826"/>
      <c r="G24" s="826"/>
      <c r="H24" s="826"/>
      <c r="I24" s="826"/>
      <c r="J24" s="826"/>
      <c r="K24" s="826"/>
      <c r="L24" s="826"/>
      <c r="M24" s="401"/>
    </row>
    <row r="25" spans="2:18" s="400" customFormat="1" ht="14.25" customHeight="1">
      <c r="B25" s="843" t="s">
        <v>163</v>
      </c>
      <c r="C25" s="843"/>
      <c r="D25" s="843"/>
      <c r="E25" s="843"/>
      <c r="F25" s="843"/>
      <c r="G25" s="843"/>
      <c r="H25" s="843"/>
      <c r="I25" s="843"/>
      <c r="J25" s="843"/>
      <c r="K25" s="843"/>
      <c r="L25" s="843"/>
    </row>
  </sheetData>
  <mergeCells count="13">
    <mergeCell ref="B2:L2"/>
    <mergeCell ref="D4:J4"/>
    <mergeCell ref="B6:L6"/>
    <mergeCell ref="C8:D8"/>
    <mergeCell ref="E8:F8"/>
    <mergeCell ref="G8:H8"/>
    <mergeCell ref="I8:J8"/>
    <mergeCell ref="K8:L8"/>
    <mergeCell ref="B20:L20"/>
    <mergeCell ref="B21:L21"/>
    <mergeCell ref="B22:G22"/>
    <mergeCell ref="B24:L24"/>
    <mergeCell ref="B25:L25"/>
  </mergeCell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B2:M22"/>
  <sheetViews>
    <sheetView workbookViewId="0">
      <selection activeCell="L8" sqref="L8"/>
    </sheetView>
  </sheetViews>
  <sheetFormatPr defaultRowHeight="12.75"/>
  <cols>
    <col min="1" max="1" width="3.42578125" customWidth="1"/>
    <col min="2" max="2" width="14.85546875" style="7" customWidth="1"/>
    <col min="3" max="10" width="9.7109375" style="8" customWidth="1"/>
  </cols>
  <sheetData>
    <row r="2" spans="2:13" ht="16.5" customHeight="1">
      <c r="B2" s="814" t="s">
        <v>164</v>
      </c>
      <c r="C2" s="814"/>
      <c r="D2" s="814"/>
      <c r="E2" s="814"/>
      <c r="F2" s="814"/>
      <c r="G2" s="814"/>
      <c r="H2" s="814"/>
      <c r="I2" s="814"/>
      <c r="J2" s="814"/>
      <c r="K2" s="469"/>
      <c r="L2" s="469"/>
    </row>
    <row r="4" spans="2:13" s="472" customFormat="1" ht="17.25" customHeight="1">
      <c r="B4" s="470"/>
      <c r="C4" s="827" t="s">
        <v>144</v>
      </c>
      <c r="D4" s="828"/>
      <c r="E4" s="849" t="s">
        <v>165</v>
      </c>
      <c r="F4" s="850"/>
      <c r="G4" s="847" t="s">
        <v>146</v>
      </c>
      <c r="H4" s="828"/>
      <c r="I4" s="847" t="s">
        <v>147</v>
      </c>
      <c r="J4" s="827"/>
      <c r="K4" s="471"/>
      <c r="L4" s="471"/>
      <c r="M4" s="471"/>
    </row>
    <row r="5" spans="2:13" s="389" customFormat="1" ht="13.5">
      <c r="B5" s="281" t="s">
        <v>149</v>
      </c>
      <c r="C5" s="283">
        <v>1996</v>
      </c>
      <c r="D5" s="549">
        <v>2023</v>
      </c>
      <c r="E5" s="283">
        <v>1996</v>
      </c>
      <c r="F5" s="549">
        <v>2023</v>
      </c>
      <c r="G5" s="283">
        <v>1996</v>
      </c>
      <c r="H5" s="549">
        <v>2023</v>
      </c>
      <c r="I5" s="283">
        <v>1996</v>
      </c>
      <c r="J5" s="283">
        <v>2023</v>
      </c>
      <c r="K5" s="473"/>
      <c r="L5" s="473"/>
      <c r="M5" s="473"/>
    </row>
    <row r="6" spans="2:13" ht="13.5">
      <c r="B6" s="313" t="s">
        <v>150</v>
      </c>
      <c r="C6" s="27">
        <f>'[1]Types of housing.prov.#.96&amp;18'!C10/'[1]Types of housing.prov.#.96&amp;18'!K10</f>
        <v>0.46646806900930843</v>
      </c>
      <c r="D6" s="293">
        <v>0.77683134582623514</v>
      </c>
      <c r="E6" s="27">
        <f>'[1]Types of housing.prov.#.96&amp;18'!E10/'[1]Types of housing.prov.#.96&amp;18'!K10</f>
        <v>0.10920919703799775</v>
      </c>
      <c r="F6" s="28">
        <v>4.8835888699602502E-2</v>
      </c>
      <c r="G6" s="27">
        <f>'[1]Types of housing.prov.#.96&amp;18'!G10/'[1]Types of housing.prov.#.96&amp;18'!K10</f>
        <v>0.41102359604365846</v>
      </c>
      <c r="H6" s="28">
        <v>0.17092561044860874</v>
      </c>
      <c r="I6" s="27">
        <f>'[1]Types of housing.prov.#.96&amp;18'!I10/'[1]Types of housing.prov.#.96&amp;18'!K10</f>
        <v>1.3299137909035369E-2</v>
      </c>
      <c r="J6" s="427">
        <v>3.4071550255536627E-3</v>
      </c>
    </row>
    <row r="7" spans="2:13" ht="15.75">
      <c r="B7" s="313" t="s">
        <v>151</v>
      </c>
      <c r="C7" s="27">
        <f>'[1]Types of housing.prov.#.96&amp;18'!C11/'[1]Types of housing.prov.#.96&amp;18'!K11</f>
        <v>0.62147031859729518</v>
      </c>
      <c r="D7" s="293">
        <v>0.8448448448448449</v>
      </c>
      <c r="E7" s="27">
        <f>'[1]Types of housing.prov.#.96&amp;18'!E11/'[1]Types of housing.prov.#.96&amp;18'!K11</f>
        <v>0.26042804961753285</v>
      </c>
      <c r="F7" s="28">
        <v>0.14514514514514515</v>
      </c>
      <c r="G7" s="27">
        <f>'[1]Types of housing.prov.#.96&amp;18'!G11/'[1]Types of housing.prov.#.96&amp;18'!K11</f>
        <v>0.10234376124962201</v>
      </c>
      <c r="H7" s="28">
        <v>1.001001001001001E-2</v>
      </c>
      <c r="I7" s="27">
        <f>'[1]Types of housing.prov.#.96&amp;18'!I11/'[1]Types of housing.prov.#.96&amp;18'!K11</f>
        <v>1.5757870535550004E-2</v>
      </c>
      <c r="J7" s="27" t="s">
        <v>166</v>
      </c>
    </row>
    <row r="8" spans="2:13" ht="15.75">
      <c r="B8" s="313" t="s">
        <v>153</v>
      </c>
      <c r="C8" s="27">
        <f>'[1]Types of housing.prov.#.96&amp;18'!C12/'[1]Types of housing.prov.#.96&amp;18'!K12</f>
        <v>0.73010473110057006</v>
      </c>
      <c r="D8" s="293">
        <v>0.81017477072157817</v>
      </c>
      <c r="E8" s="27">
        <f>'[1]Types of housing.prov.#.96&amp;18'!E12/'[1]Types of housing.prov.#.96&amp;18'!K12</f>
        <v>0.23845404656310823</v>
      </c>
      <c r="F8" s="28">
        <v>0.18394185845301955</v>
      </c>
      <c r="G8" s="27">
        <f>'[1]Types of housing.prov.#.96&amp;18'!G12/'[1]Types of housing.prov.#.96&amp;18'!K12</f>
        <v>7.126663486362963E-3</v>
      </c>
      <c r="H8" s="28" t="s">
        <v>166</v>
      </c>
      <c r="I8" s="27">
        <f>'[1]Types of housing.prov.#.96&amp;18'!I12/'[1]Types of housing.prov.#.96&amp;18'!K12</f>
        <v>2.4314558849958735E-2</v>
      </c>
      <c r="J8" s="27">
        <v>6.0564111437965045E-3</v>
      </c>
    </row>
    <row r="9" spans="2:13" ht="13.5">
      <c r="B9" s="313" t="s">
        <v>154</v>
      </c>
      <c r="C9" s="27">
        <f>'[1]Types of housing.prov.#.96&amp;18'!C13/'[1]Types of housing.prov.#.96&amp;18'!K13</f>
        <v>0.54935825419130635</v>
      </c>
      <c r="D9" s="293">
        <v>0.83869987849331717</v>
      </c>
      <c r="E9" s="27">
        <f>'[1]Types of housing.prov.#.96&amp;18'!E13/'[1]Types of housing.prov.#.96&amp;18'!K13</f>
        <v>0.11173565780300047</v>
      </c>
      <c r="F9" s="28">
        <v>5.3766707168894291E-2</v>
      </c>
      <c r="G9" s="27">
        <f>'[1]Types of housing.prov.#.96&amp;18'!G13/'[1]Types of housing.prov.#.96&amp;18'!K13</f>
        <v>0.320329837718205</v>
      </c>
      <c r="H9" s="28">
        <v>0.10328068043742406</v>
      </c>
      <c r="I9" s="27">
        <f>'[1]Types of housing.prov.#.96&amp;18'!I13/'[1]Types of housing.prov.#.96&amp;18'!K13</f>
        <v>1.8576250287488154E-2</v>
      </c>
      <c r="J9" s="27">
        <v>4.2527339003645198E-3</v>
      </c>
    </row>
    <row r="10" spans="2:13" ht="15.75">
      <c r="B10" s="313" t="s">
        <v>155</v>
      </c>
      <c r="C10" s="27">
        <f>'[1]Types of housing.prov.#.96&amp;18'!C14/'[1]Types of housing.prov.#.96&amp;18'!K14</f>
        <v>0.61784215513740359</v>
      </c>
      <c r="D10" s="293">
        <v>0.95042253521126763</v>
      </c>
      <c r="E10" s="27">
        <f>'[1]Types of housing.prov.#.96&amp;18'!E14/'[1]Types of housing.prov.#.96&amp;18'!K14</f>
        <v>4.8718995268053712E-2</v>
      </c>
      <c r="F10" s="28">
        <v>2.4788732394366197E-2</v>
      </c>
      <c r="G10" s="27">
        <f>'[1]Types of housing.prov.#.96&amp;18'!G14/'[1]Types of housing.prov.#.96&amp;18'!K14</f>
        <v>0.31784958538216396</v>
      </c>
      <c r="H10" s="28">
        <v>2.3661971830985916E-2</v>
      </c>
      <c r="I10" s="27">
        <f>'[1]Types of housing.prov.#.96&amp;18'!I14/'[1]Types of housing.prov.#.96&amp;18'!K14</f>
        <v>1.5589264212378788E-2</v>
      </c>
      <c r="J10" s="27" t="s">
        <v>166</v>
      </c>
    </row>
    <row r="11" spans="2:13" ht="15.75">
      <c r="B11" s="313" t="s">
        <v>156</v>
      </c>
      <c r="C11" s="27">
        <f>'[1]Types of housing.prov.#.96&amp;18'!C15/'[1]Types of housing.prov.#.96&amp;18'!K15</f>
        <v>0.64505597478237553</v>
      </c>
      <c r="D11" s="293">
        <v>0.90020093770931009</v>
      </c>
      <c r="E11" s="27">
        <f>'[1]Types of housing.prov.#.96&amp;18'!E15/'[1]Types of housing.prov.#.96&amp;18'!K15</f>
        <v>0.15630722059792523</v>
      </c>
      <c r="F11" s="28">
        <v>7.1667782987273942E-2</v>
      </c>
      <c r="G11" s="27">
        <f>'[1]Types of housing.prov.#.96&amp;18'!G15/'[1]Types of housing.prov.#.96&amp;18'!K15</f>
        <v>0.17914248156524101</v>
      </c>
      <c r="H11" s="28">
        <v>2.6791694574681849E-2</v>
      </c>
      <c r="I11" s="27">
        <f>'[1]Types of housing.prov.#.96&amp;18'!I15/'[1]Types of housing.prov.#.96&amp;18'!K15</f>
        <v>1.9494323054458283E-2</v>
      </c>
      <c r="J11" s="27" t="s">
        <v>166</v>
      </c>
    </row>
    <row r="12" spans="2:13" ht="15.75">
      <c r="B12" s="313" t="s">
        <v>167</v>
      </c>
      <c r="C12" s="27">
        <f>'[1]Types of housing.prov.#.96&amp;18'!C16/'[1]Types of housing.prov.#.96&amp;18'!K16</f>
        <v>0.6919775366029316</v>
      </c>
      <c r="D12" s="28">
        <v>0.82446043165467631</v>
      </c>
      <c r="E12" s="27">
        <f>'[1]Types of housing.prov.#.96&amp;18'!E16/'[1]Types of housing.prov.#.96&amp;18'!K16</f>
        <v>0.22117176561357352</v>
      </c>
      <c r="F12" s="28">
        <v>0.17122302158273381</v>
      </c>
      <c r="G12" s="27">
        <f>'[1]Types of housing.prov.#.96&amp;18'!G16/'[1]Types of housing.prov.#.96&amp;18'!K16</f>
        <v>6.9969846205936673E-2</v>
      </c>
      <c r="H12" s="28" t="s">
        <v>166</v>
      </c>
      <c r="I12" s="27">
        <f>'[1]Types of housing.prov.#.96&amp;18'!I16/'[1]Types of housing.prov.#.96&amp;18'!K16</f>
        <v>1.688085157755825E-2</v>
      </c>
      <c r="J12" s="27" t="s">
        <v>166</v>
      </c>
    </row>
    <row r="13" spans="2:13" ht="15.75">
      <c r="B13" s="313" t="s">
        <v>158</v>
      </c>
      <c r="C13" s="27">
        <f>'[1]Types of housing.prov.#.96&amp;18'!C17/'[1]Types of housing.prov.#.96&amp;18'!K17</f>
        <v>0.80041501099030388</v>
      </c>
      <c r="D13" s="28">
        <v>0.85263157894736841</v>
      </c>
      <c r="E13" s="27">
        <f>'[1]Types of housing.prov.#.96&amp;18'!E17/'[1]Types of housing.prov.#.96&amp;18'!K17</f>
        <v>0.14040848633298214</v>
      </c>
      <c r="F13" s="28">
        <v>0.13421052631578947</v>
      </c>
      <c r="G13" s="27">
        <f>'[1]Types of housing.prov.#.96&amp;18'!G17/'[1]Types of housing.prov.#.96&amp;18'!K17</f>
        <v>3.8629180192851754E-2</v>
      </c>
      <c r="H13" s="28" t="s">
        <v>166</v>
      </c>
      <c r="I13" s="27">
        <f>'[1]Types of housing.prov.#.96&amp;18'!I17/'[1]Types of housing.prov.#.96&amp;18'!K17</f>
        <v>2.0547322483862169E-2</v>
      </c>
      <c r="J13" s="27" t="s">
        <v>166</v>
      </c>
    </row>
    <row r="14" spans="2:13" ht="16.5" thickBot="1">
      <c r="B14" s="41" t="s">
        <v>159</v>
      </c>
      <c r="C14" s="32">
        <f>'[1]Types of housing.prov.#.96&amp;18'!C18/'[1]Types of housing.prov.#.96&amp;18'!K18</f>
        <v>0.80670018931513898</v>
      </c>
      <c r="D14" s="33">
        <v>0.80243445692883897</v>
      </c>
      <c r="E14" s="32">
        <f>'[1]Types of housing.prov.#.96&amp;18'!E18/'[1]Types of housing.prov.#.96&amp;18'!K18</f>
        <v>0.16568685994240182</v>
      </c>
      <c r="F14" s="33">
        <v>0.19241573033707865</v>
      </c>
      <c r="G14" s="32">
        <f>'[1]Types of housing.prov.#.96&amp;18'!G18/'[1]Types of housing.prov.#.96&amp;18'!K18</f>
        <v>8.7760435475683525E-3</v>
      </c>
      <c r="H14" s="28" t="s">
        <v>166</v>
      </c>
      <c r="I14" s="32">
        <f>'[1]Types of housing.prov.#.96&amp;18'!I18/'[1]Types of housing.prov.#.96&amp;18'!K18</f>
        <v>1.8836907194890833E-2</v>
      </c>
      <c r="J14" s="27">
        <v>4.2134831460674156E-3</v>
      </c>
    </row>
    <row r="15" spans="2:13" ht="14.25" thickBot="1">
      <c r="B15" s="474" t="s">
        <v>168</v>
      </c>
      <c r="C15" s="264">
        <f>'[1]Types of housing.prov.#.96&amp;18'!C19/'[1]Types of housing.prov.#.96&amp;18'!K19</f>
        <v>0.63958620275539579</v>
      </c>
      <c r="D15" s="347">
        <v>0.83514864509339648</v>
      </c>
      <c r="E15" s="264">
        <f>'[1]Types of housing.prov.#.96&amp;18'!E19/'[1]Types of housing.prov.#.96&amp;18'!K19</f>
        <v>0.16038423746021627</v>
      </c>
      <c r="F15" s="347">
        <v>0.12212575637990003</v>
      </c>
      <c r="G15" s="264">
        <f>'[1]Types of housing.prov.#.96&amp;18'!G19/'[1]Types of housing.prov.#.96&amp;18'!K19</f>
        <v>0.18150833490992876</v>
      </c>
      <c r="H15" s="344">
        <v>3.8884504077874242E-2</v>
      </c>
      <c r="I15" s="264">
        <f>'[1]Types of housing.prov.#.96&amp;18'!I19/'[1]Types of housing.prov.#.96&amp;18'!K19</f>
        <v>1.852122487445922E-2</v>
      </c>
      <c r="J15" s="106">
        <v>3.6306235201262827E-3</v>
      </c>
    </row>
    <row r="16" spans="2:13" ht="15.75" customHeight="1">
      <c r="B16" s="811" t="s">
        <v>125</v>
      </c>
      <c r="C16" s="811"/>
      <c r="D16" s="811"/>
      <c r="E16" s="811"/>
      <c r="F16" s="811"/>
      <c r="G16" s="811"/>
      <c r="H16" s="811"/>
      <c r="I16" s="811"/>
      <c r="J16" s="811"/>
      <c r="K16" s="67"/>
      <c r="L16" s="67"/>
    </row>
    <row r="17" spans="2:12" ht="42" customHeight="1">
      <c r="B17" s="823" t="s">
        <v>58</v>
      </c>
      <c r="C17" s="823"/>
      <c r="D17" s="823"/>
      <c r="E17" s="823"/>
      <c r="F17" s="823"/>
      <c r="G17" s="823"/>
      <c r="H17" s="823"/>
      <c r="I17" s="823"/>
      <c r="J17" s="823"/>
      <c r="K17" s="315"/>
      <c r="L17" s="315"/>
    </row>
    <row r="18" spans="2:12" ht="15.75" customHeight="1">
      <c r="B18" s="313" t="s">
        <v>169</v>
      </c>
      <c r="C18" s="35"/>
      <c r="D18" s="315"/>
      <c r="E18" s="315"/>
      <c r="F18" s="315"/>
      <c r="G18" s="315"/>
      <c r="H18" s="315"/>
      <c r="I18" s="315"/>
      <c r="J18" s="315"/>
      <c r="K18" s="315"/>
      <c r="L18" s="315"/>
    </row>
    <row r="19" spans="2:12" ht="13.5" customHeight="1">
      <c r="B19" s="811" t="s">
        <v>170</v>
      </c>
      <c r="C19" s="811"/>
      <c r="D19" s="811"/>
      <c r="E19" s="811"/>
      <c r="F19" s="811"/>
      <c r="G19" s="811"/>
      <c r="H19" s="811"/>
      <c r="I19" s="811"/>
      <c r="J19" s="811"/>
      <c r="K19" s="30"/>
      <c r="L19" s="30"/>
    </row>
    <row r="20" spans="2:12" ht="15" customHeight="1">
      <c r="B20" s="848" t="s">
        <v>171</v>
      </c>
      <c r="C20" s="848"/>
      <c r="D20" s="848"/>
      <c r="E20" s="848"/>
      <c r="F20" s="848"/>
      <c r="G20" s="848"/>
      <c r="H20" s="321"/>
      <c r="I20" s="321"/>
      <c r="J20" s="321"/>
      <c r="K20" s="321"/>
      <c r="L20" s="321"/>
    </row>
    <row r="21" spans="2:12" ht="13.5">
      <c r="B21" s="52"/>
      <c r="C21" s="36"/>
      <c r="D21" s="36"/>
      <c r="E21" s="36"/>
      <c r="F21" s="36"/>
      <c r="G21" s="36"/>
      <c r="H21" s="36"/>
      <c r="I21" s="36"/>
      <c r="J21" s="36"/>
      <c r="K21" s="30"/>
      <c r="L21" s="30"/>
    </row>
    <row r="22" spans="2:12" ht="13.5">
      <c r="B22" s="52"/>
      <c r="C22" s="36"/>
      <c r="D22" s="36"/>
      <c r="E22" s="36"/>
      <c r="F22" s="36"/>
      <c r="G22" s="36"/>
      <c r="H22" s="36"/>
      <c r="I22" s="36"/>
      <c r="J22" s="36"/>
      <c r="K22" s="30"/>
      <c r="L22" s="30"/>
    </row>
  </sheetData>
  <mergeCells count="9">
    <mergeCell ref="B17:J17"/>
    <mergeCell ref="B19:J19"/>
    <mergeCell ref="B20:G20"/>
    <mergeCell ref="B2:J2"/>
    <mergeCell ref="C4:D4"/>
    <mergeCell ref="E4:F4"/>
    <mergeCell ref="G4:H4"/>
    <mergeCell ref="I4:J4"/>
    <mergeCell ref="B16:J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B2:I20"/>
  <sheetViews>
    <sheetView workbookViewId="0">
      <selection activeCell="B14" sqref="B14"/>
    </sheetView>
  </sheetViews>
  <sheetFormatPr defaultRowHeight="12.75"/>
  <cols>
    <col min="1" max="1" width="3.42578125" customWidth="1"/>
    <col min="2" max="2" width="14.7109375" customWidth="1"/>
    <col min="3" max="7" width="12.7109375" style="8" customWidth="1"/>
  </cols>
  <sheetData>
    <row r="2" spans="2:9" ht="15.75" customHeight="1">
      <c r="B2" s="822" t="s">
        <v>172</v>
      </c>
      <c r="C2" s="822"/>
      <c r="D2" s="822"/>
      <c r="E2" s="822"/>
      <c r="F2" s="822"/>
      <c r="G2" s="822"/>
    </row>
    <row r="4" spans="2:9" s="268" customFormat="1" ht="15.75">
      <c r="B4" s="325" t="s">
        <v>149</v>
      </c>
      <c r="C4" s="269" t="s">
        <v>173</v>
      </c>
      <c r="D4" s="269" t="s">
        <v>174</v>
      </c>
      <c r="E4" s="269" t="s">
        <v>41</v>
      </c>
      <c r="F4" s="275" t="s">
        <v>175</v>
      </c>
      <c r="G4" s="269" t="s">
        <v>124</v>
      </c>
      <c r="H4" s="271"/>
    </row>
    <row r="5" spans="2:9" ht="13.5">
      <c r="B5" s="26" t="s">
        <v>150</v>
      </c>
      <c r="C5" s="14">
        <v>746505</v>
      </c>
      <c r="D5" s="14">
        <v>-59504</v>
      </c>
      <c r="E5" s="14">
        <v>-246624</v>
      </c>
      <c r="F5" s="15">
        <v>-11719</v>
      </c>
      <c r="G5" s="14">
        <v>428658</v>
      </c>
      <c r="I5" s="78"/>
    </row>
    <row r="6" spans="2:9" ht="15.75">
      <c r="B6" s="26" t="s">
        <v>151</v>
      </c>
      <c r="C6" s="14">
        <v>455568</v>
      </c>
      <c r="D6" s="14">
        <v>-17773</v>
      </c>
      <c r="E6" s="14">
        <v>-53967</v>
      </c>
      <c r="F6" s="15" t="s">
        <v>176</v>
      </c>
      <c r="G6" s="14">
        <v>373979</v>
      </c>
    </row>
    <row r="7" spans="2:9" ht="16.5">
      <c r="B7" s="26" t="s">
        <v>153</v>
      </c>
      <c r="C7" s="14">
        <v>3247948</v>
      </c>
      <c r="D7" s="14">
        <v>594635</v>
      </c>
      <c r="E7" s="131" t="s">
        <v>177</v>
      </c>
      <c r="F7" s="15">
        <v>-12758</v>
      </c>
      <c r="G7" s="14">
        <v>3814827</v>
      </c>
    </row>
    <row r="8" spans="2:9" ht="13.5">
      <c r="B8" s="26" t="s">
        <v>154</v>
      </c>
      <c r="C8" s="14">
        <v>1848550</v>
      </c>
      <c r="D8" s="14">
        <v>-8586</v>
      </c>
      <c r="E8" s="14">
        <v>-192048</v>
      </c>
      <c r="F8" s="15">
        <v>-16854</v>
      </c>
      <c r="G8" s="14">
        <v>1631062</v>
      </c>
    </row>
    <row r="9" spans="2:9" ht="16.5">
      <c r="B9" s="26" t="s">
        <v>155</v>
      </c>
      <c r="C9" s="14">
        <v>1079988</v>
      </c>
      <c r="D9" s="14">
        <v>-3865</v>
      </c>
      <c r="E9" s="14">
        <v>-270278</v>
      </c>
      <c r="F9" s="130" t="s">
        <v>177</v>
      </c>
      <c r="G9" s="14">
        <v>792529</v>
      </c>
    </row>
    <row r="10" spans="2:9" ht="16.5">
      <c r="B10" s="26" t="s">
        <v>156</v>
      </c>
      <c r="C10" s="14">
        <v>954372</v>
      </c>
      <c r="D10" s="14">
        <v>12587</v>
      </c>
      <c r="E10" s="14">
        <v>-68206</v>
      </c>
      <c r="F10" s="130" t="s">
        <v>177</v>
      </c>
      <c r="G10" s="14">
        <v>888978</v>
      </c>
    </row>
    <row r="11" spans="2:9" ht="16.5">
      <c r="B11" s="26" t="s">
        <v>167</v>
      </c>
      <c r="C11" s="14">
        <v>647334</v>
      </c>
      <c r="D11" s="14">
        <v>78615</v>
      </c>
      <c r="E11" s="131" t="s">
        <v>177</v>
      </c>
      <c r="F11" s="130" t="s">
        <v>177</v>
      </c>
      <c r="G11" s="14">
        <v>669361</v>
      </c>
    </row>
    <row r="12" spans="2:9" ht="16.5">
      <c r="B12" s="26" t="s">
        <v>158</v>
      </c>
      <c r="C12" s="14">
        <v>174336</v>
      </c>
      <c r="D12" s="14">
        <v>24746</v>
      </c>
      <c r="E12" s="131" t="s">
        <v>177</v>
      </c>
      <c r="F12" s="130" t="s">
        <v>177</v>
      </c>
      <c r="G12" s="68">
        <v>193017</v>
      </c>
    </row>
    <row r="13" spans="2:9" ht="17.25" thickBot="1">
      <c r="B13" s="31" t="s">
        <v>159</v>
      </c>
      <c r="C13" s="42">
        <v>921000</v>
      </c>
      <c r="D13" s="42">
        <v>248127</v>
      </c>
      <c r="E13" s="131" t="s">
        <v>177</v>
      </c>
      <c r="F13" s="69">
        <v>-9517</v>
      </c>
      <c r="G13" s="14">
        <v>1152983</v>
      </c>
    </row>
    <row r="14" spans="2:9" ht="16.5" thickBot="1">
      <c r="B14" s="95" t="s">
        <v>178</v>
      </c>
      <c r="C14" s="13">
        <v>10077601</v>
      </c>
      <c r="D14" s="13">
        <v>867982</v>
      </c>
      <c r="E14" s="290">
        <v>-905394</v>
      </c>
      <c r="F14" s="761">
        <v>-98795</v>
      </c>
      <c r="G14" s="762">
        <v>9945394</v>
      </c>
    </row>
    <row r="15" spans="2:9" ht="14.25" customHeight="1">
      <c r="B15" s="838" t="s">
        <v>74</v>
      </c>
      <c r="C15" s="838"/>
      <c r="D15" s="838"/>
      <c r="E15" s="838"/>
      <c r="F15" s="838"/>
      <c r="G15" s="838"/>
    </row>
    <row r="16" spans="2:9" ht="41.25" customHeight="1">
      <c r="B16" s="823" t="s">
        <v>58</v>
      </c>
      <c r="C16" s="823"/>
      <c r="D16" s="823"/>
      <c r="E16" s="823"/>
      <c r="F16" s="823"/>
      <c r="G16" s="823"/>
      <c r="H16" s="315"/>
      <c r="I16" s="315"/>
    </row>
    <row r="17" spans="2:9" ht="15.75" customHeight="1">
      <c r="B17" s="817" t="s">
        <v>59</v>
      </c>
      <c r="C17" s="817"/>
      <c r="D17" s="817"/>
      <c r="E17" s="817"/>
      <c r="F17" s="817"/>
      <c r="G17" s="817"/>
    </row>
    <row r="18" spans="2:9" ht="13.5" customHeight="1">
      <c r="B18" s="851" t="s">
        <v>60</v>
      </c>
      <c r="C18" s="851"/>
      <c r="D18" s="851"/>
      <c r="E18" s="851"/>
      <c r="F18" s="851"/>
      <c r="G18" s="851"/>
    </row>
    <row r="19" spans="2:9" ht="15.75" customHeight="1">
      <c r="B19" s="852" t="s">
        <v>162</v>
      </c>
      <c r="C19" s="852"/>
      <c r="D19" s="852"/>
      <c r="E19" s="852"/>
      <c r="F19" s="852"/>
      <c r="G19" s="852"/>
      <c r="H19" s="317"/>
      <c r="I19" s="317"/>
    </row>
    <row r="20" spans="2:9" ht="14.25" customHeight="1">
      <c r="B20" s="848" t="s">
        <v>163</v>
      </c>
      <c r="C20" s="848"/>
      <c r="D20" s="848"/>
      <c r="E20" s="848"/>
      <c r="F20" s="848"/>
      <c r="G20" s="848"/>
      <c r="H20" s="321"/>
      <c r="I20" s="321"/>
    </row>
  </sheetData>
  <mergeCells count="7">
    <mergeCell ref="B20:G20"/>
    <mergeCell ref="B2:G2"/>
    <mergeCell ref="B15:G15"/>
    <mergeCell ref="B16:G16"/>
    <mergeCell ref="B17:G17"/>
    <mergeCell ref="B18:G18"/>
    <mergeCell ref="B19:G1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H16"/>
  <sheetViews>
    <sheetView workbookViewId="0">
      <selection activeCell="B2" sqref="B2:E2"/>
    </sheetView>
  </sheetViews>
  <sheetFormatPr defaultRowHeight="12.75"/>
  <cols>
    <col min="1" max="1" width="2.85546875" customWidth="1"/>
    <col min="2" max="2" width="22.85546875" customWidth="1"/>
    <col min="3" max="5" width="10.7109375" style="8" customWidth="1"/>
    <col min="6" max="6" width="9.140625" style="8"/>
    <col min="7" max="7" width="12.42578125" style="8" customWidth="1"/>
  </cols>
  <sheetData>
    <row r="2" spans="2:8" ht="30.75" customHeight="1">
      <c r="B2" s="853" t="s">
        <v>179</v>
      </c>
      <c r="C2" s="853"/>
      <c r="D2" s="853"/>
      <c r="E2" s="853"/>
      <c r="F2" s="249"/>
      <c r="G2" s="249"/>
    </row>
    <row r="4" spans="2:8" ht="16.5" customHeight="1">
      <c r="B4" s="95" t="s">
        <v>180</v>
      </c>
      <c r="C4" s="277" t="s">
        <v>64</v>
      </c>
      <c r="D4" s="277" t="s">
        <v>65</v>
      </c>
      <c r="E4" s="277" t="s">
        <v>181</v>
      </c>
      <c r="F4" s="277"/>
      <c r="G4" s="278"/>
      <c r="H4" s="26"/>
    </row>
    <row r="5" spans="2:8" ht="14.25">
      <c r="B5" s="26" t="s">
        <v>182</v>
      </c>
      <c r="C5" s="93">
        <v>0.82099999999999995</v>
      </c>
      <c r="D5" s="93">
        <v>0.14699999999999999</v>
      </c>
      <c r="E5" s="89">
        <v>3.2000000000000001E-2</v>
      </c>
      <c r="F5" s="244"/>
      <c r="G5" s="27"/>
      <c r="H5" s="66"/>
    </row>
    <row r="6" spans="2:8" ht="13.5">
      <c r="B6" s="26" t="s">
        <v>183</v>
      </c>
      <c r="C6" s="93">
        <v>0.81</v>
      </c>
      <c r="D6" s="93">
        <v>0.189</v>
      </c>
      <c r="E6" s="89">
        <v>2E-3</v>
      </c>
      <c r="F6" s="244"/>
      <c r="G6" s="27"/>
      <c r="H6" s="26"/>
    </row>
    <row r="7" spans="2:8" ht="13.5">
      <c r="B7" s="26" t="s">
        <v>184</v>
      </c>
      <c r="C7" s="93">
        <v>0.80200000000000005</v>
      </c>
      <c r="D7" s="93">
        <v>0.192</v>
      </c>
      <c r="E7" s="89">
        <v>6.0000000000000001E-3</v>
      </c>
      <c r="F7" s="244"/>
      <c r="G7" s="27"/>
      <c r="H7" s="26"/>
    </row>
    <row r="8" spans="2:8" ht="13.5">
      <c r="B8" s="26" t="s">
        <v>185</v>
      </c>
      <c r="C8" s="93">
        <v>0.86199999999999999</v>
      </c>
      <c r="D8" s="93">
        <v>0.10199999999999999</v>
      </c>
      <c r="E8" s="89">
        <v>3.5999999999999997E-2</v>
      </c>
      <c r="F8" s="244"/>
      <c r="G8" s="27"/>
      <c r="H8" s="26"/>
    </row>
    <row r="9" spans="2:8" ht="13.5">
      <c r="B9" s="26" t="s">
        <v>186</v>
      </c>
      <c r="C9" s="93">
        <v>0.81100000000000005</v>
      </c>
      <c r="D9" s="93">
        <v>0.182</v>
      </c>
      <c r="E9" s="89">
        <v>7.0000000000000001E-3</v>
      </c>
      <c r="F9" s="244"/>
      <c r="G9" s="27"/>
      <c r="H9" s="26"/>
    </row>
    <row r="10" spans="2:8" ht="13.5">
      <c r="B10" s="26" t="s">
        <v>187</v>
      </c>
      <c r="C10" s="93">
        <v>0.86799999999999999</v>
      </c>
      <c r="D10" s="93">
        <v>0.128</v>
      </c>
      <c r="E10" s="89">
        <v>4.0000000000000001E-3</v>
      </c>
      <c r="F10" s="244"/>
      <c r="G10" s="27"/>
      <c r="H10" s="26"/>
    </row>
    <row r="11" spans="2:8" ht="13.5">
      <c r="B11" s="26" t="s">
        <v>188</v>
      </c>
      <c r="C11" s="93">
        <v>0.93400000000000005</v>
      </c>
      <c r="D11" s="93">
        <v>6.3E-2</v>
      </c>
      <c r="E11" s="89">
        <v>4.0000000000000001E-3</v>
      </c>
      <c r="F11" s="244"/>
      <c r="G11" s="27"/>
      <c r="H11" s="26"/>
    </row>
    <row r="12" spans="2:8" ht="14.25" thickBot="1">
      <c r="B12" s="26" t="s">
        <v>189</v>
      </c>
      <c r="C12" s="93">
        <v>0.84699999999999998</v>
      </c>
      <c r="D12" s="93">
        <v>0.15</v>
      </c>
      <c r="E12" s="89">
        <v>3.0000000000000001E-3</v>
      </c>
      <c r="F12" s="244"/>
      <c r="G12" s="27"/>
      <c r="H12" s="26"/>
    </row>
    <row r="13" spans="2:8" s="72" customFormat="1" ht="14.25" thickBot="1">
      <c r="B13" s="245" t="s">
        <v>124</v>
      </c>
      <c r="C13" s="94">
        <v>0.83</v>
      </c>
      <c r="D13" s="94">
        <v>0.16</v>
      </c>
      <c r="E13" s="94">
        <v>0.01</v>
      </c>
      <c r="F13" s="248"/>
      <c r="G13" s="247"/>
      <c r="H13" s="95"/>
    </row>
    <row r="14" spans="2:8" ht="29.25" customHeight="1">
      <c r="B14" s="811" t="s">
        <v>190</v>
      </c>
      <c r="C14" s="811"/>
      <c r="D14" s="811"/>
      <c r="E14" s="811"/>
      <c r="F14" s="321"/>
      <c r="G14" s="321"/>
    </row>
    <row r="15" spans="2:8" ht="13.5">
      <c r="B15" s="26"/>
      <c r="C15" s="35"/>
      <c r="D15" s="35"/>
      <c r="E15" s="35"/>
      <c r="F15" s="35"/>
      <c r="G15" s="35"/>
      <c r="H15" s="26"/>
    </row>
    <row r="16" spans="2:8" ht="14.25">
      <c r="B16" s="122" t="s">
        <v>191</v>
      </c>
      <c r="C16" s="246"/>
      <c r="D16" s="246"/>
      <c r="E16" s="246"/>
      <c r="F16" s="246"/>
      <c r="G16" s="246"/>
      <c r="H16" s="122"/>
    </row>
  </sheetData>
  <mergeCells count="2">
    <mergeCell ref="B2:E2"/>
    <mergeCell ref="B14:E14"/>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7030A0"/>
  </sheetPr>
  <dimension ref="A1"/>
  <sheetViews>
    <sheetView workbookViewId="0">
      <selection activeCell="S39" sqref="S39"/>
    </sheetView>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sheetPr>
  <dimension ref="A1"/>
  <sheetViews>
    <sheetView workbookViewId="0">
      <selection activeCell="F21" sqref="F21"/>
    </sheetView>
  </sheetViews>
  <sheetFormatPr defaultRowHeight="12.7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dimension ref="B2:I15"/>
  <sheetViews>
    <sheetView workbookViewId="0">
      <selection activeCell="B8" sqref="B8"/>
    </sheetView>
  </sheetViews>
  <sheetFormatPr defaultRowHeight="12.75"/>
  <cols>
    <col min="1" max="1" width="3.7109375" customWidth="1"/>
    <col min="2" max="2" width="26.140625" style="7" customWidth="1"/>
    <col min="3" max="7" width="10.7109375" style="8" customWidth="1"/>
  </cols>
  <sheetData>
    <row r="2" spans="2:9" ht="18" customHeight="1">
      <c r="B2" s="854" t="s">
        <v>192</v>
      </c>
      <c r="C2" s="854"/>
      <c r="D2" s="854"/>
      <c r="E2" s="854"/>
      <c r="F2" s="854"/>
      <c r="G2" s="854"/>
    </row>
    <row r="4" spans="2:9" ht="15.75" customHeight="1">
      <c r="B4" s="833" t="s">
        <v>193</v>
      </c>
      <c r="C4" s="833"/>
      <c r="D4" s="833"/>
      <c r="E4" s="833"/>
      <c r="F4" s="833"/>
      <c r="G4" s="833"/>
    </row>
    <row r="5" spans="2:9" ht="21" customHeight="1">
      <c r="B5" s="506"/>
      <c r="C5" s="855" t="s">
        <v>194</v>
      </c>
      <c r="D5" s="856"/>
      <c r="E5" s="577"/>
      <c r="F5" s="855" t="s">
        <v>195</v>
      </c>
      <c r="G5" s="855"/>
      <c r="H5" s="30"/>
      <c r="I5" s="30"/>
    </row>
    <row r="6" spans="2:9" s="268" customFormat="1" ht="20.25" customHeight="1">
      <c r="B6" s="445" t="s">
        <v>196</v>
      </c>
      <c r="C6" s="475">
        <v>1996</v>
      </c>
      <c r="D6" s="552">
        <v>2023</v>
      </c>
      <c r="E6" s="578" t="s">
        <v>67</v>
      </c>
      <c r="F6" s="475">
        <v>1996</v>
      </c>
      <c r="G6" s="475">
        <v>2023</v>
      </c>
      <c r="H6" s="274"/>
      <c r="I6" s="274"/>
    </row>
    <row r="7" spans="2:9" ht="14.25" customHeight="1">
      <c r="B7" s="433" t="s">
        <v>197</v>
      </c>
      <c r="C7" s="432">
        <v>483465</v>
      </c>
      <c r="D7" s="435">
        <v>1014000</v>
      </c>
      <c r="E7" s="507">
        <f>(D7-C7)/C7</f>
        <v>1.0973596847755267</v>
      </c>
      <c r="F7" s="436">
        <f>C7/C9</f>
        <v>0.54517991111852859</v>
      </c>
      <c r="G7" s="436">
        <f>D7/D9</f>
        <v>0.5794285714285714</v>
      </c>
      <c r="H7" s="30"/>
      <c r="I7" s="30"/>
    </row>
    <row r="8" spans="2:9" ht="17.45" customHeight="1" thickBot="1">
      <c r="B8" s="437" t="s">
        <v>198</v>
      </c>
      <c r="C8" s="438">
        <v>403334</v>
      </c>
      <c r="D8" s="508">
        <v>736000</v>
      </c>
      <c r="E8" s="509">
        <f>(D8-C8)/C8</f>
        <v>0.82479037224731855</v>
      </c>
      <c r="F8" s="440">
        <f>C8/C9</f>
        <v>0.45482008888147146</v>
      </c>
      <c r="G8" s="440">
        <f>D8/D9</f>
        <v>0.4205714285714286</v>
      </c>
      <c r="H8" s="30"/>
      <c r="I8" s="30"/>
    </row>
    <row r="9" spans="2:9" s="72" customFormat="1" ht="16.5" customHeight="1" thickBot="1">
      <c r="B9" s="510" t="s">
        <v>199</v>
      </c>
      <c r="C9" s="49">
        <f>SUM(C7:C8)</f>
        <v>886799</v>
      </c>
      <c r="D9" s="511">
        <f>SUM(D7:D8)</f>
        <v>1750000</v>
      </c>
      <c r="E9" s="512">
        <f>(D9-C9)/C9</f>
        <v>0.97338968582508545</v>
      </c>
      <c r="F9" s="513">
        <f>SUM(F7:F8)</f>
        <v>1</v>
      </c>
      <c r="G9" s="513">
        <f>SUM(G7:G8)</f>
        <v>1</v>
      </c>
      <c r="H9" s="71"/>
      <c r="I9" s="71"/>
    </row>
    <row r="10" spans="2:9" ht="40.5" customHeight="1">
      <c r="B10" s="826" t="s">
        <v>200</v>
      </c>
      <c r="C10" s="826"/>
      <c r="D10" s="826"/>
      <c r="E10" s="826"/>
      <c r="F10" s="826"/>
      <c r="G10" s="826"/>
      <c r="H10" s="30"/>
      <c r="I10" s="30"/>
    </row>
    <row r="11" spans="2:9" ht="16.5" customHeight="1">
      <c r="B11" s="816" t="s">
        <v>201</v>
      </c>
      <c r="C11" s="816"/>
      <c r="D11" s="816"/>
      <c r="E11" s="816"/>
      <c r="F11" s="514"/>
      <c r="G11" s="514"/>
      <c r="H11" s="73"/>
      <c r="I11" s="30"/>
    </row>
    <row r="12" spans="2:9" ht="42" customHeight="1">
      <c r="B12" s="842" t="s">
        <v>202</v>
      </c>
      <c r="C12" s="842"/>
      <c r="D12" s="842"/>
      <c r="E12" s="842"/>
      <c r="F12" s="842"/>
      <c r="G12" s="842"/>
      <c r="H12" s="74"/>
      <c r="I12" s="30"/>
    </row>
    <row r="13" spans="2:9" ht="13.5" customHeight="1">
      <c r="B13" s="75"/>
      <c r="C13" s="76"/>
      <c r="D13" s="76"/>
      <c r="E13" s="76"/>
      <c r="F13" s="76"/>
      <c r="G13" s="76"/>
      <c r="H13" s="74"/>
      <c r="I13" s="30"/>
    </row>
    <row r="14" spans="2:9" ht="13.5" customHeight="1">
      <c r="B14" s="75"/>
      <c r="C14" s="76"/>
      <c r="D14" s="76"/>
      <c r="E14" s="76"/>
      <c r="F14" s="76"/>
      <c r="G14" s="76"/>
      <c r="H14" s="74"/>
      <c r="I14" s="30"/>
    </row>
    <row r="15" spans="2:9" ht="13.5">
      <c r="B15" s="52"/>
      <c r="C15" s="36"/>
      <c r="D15" s="36"/>
      <c r="E15" s="36"/>
      <c r="F15" s="36"/>
      <c r="G15" s="36"/>
      <c r="H15" s="30"/>
      <c r="I15" s="30"/>
    </row>
  </sheetData>
  <mergeCells count="7">
    <mergeCell ref="B12:G12"/>
    <mergeCell ref="B2:G2"/>
    <mergeCell ref="B4:G4"/>
    <mergeCell ref="C5:D5"/>
    <mergeCell ref="F5:G5"/>
    <mergeCell ref="B10:G10"/>
    <mergeCell ref="B11:E11"/>
  </mergeCells>
  <pageMargins left="0.7" right="0.7" top="0.75" bottom="0.75" header="0.3" footer="0.3"/>
  <pageSetup paperSize="9" orientation="portrait" r:id="rId1"/>
  <ignoredErrors>
    <ignoredError sqref="C9:D9"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8">
    <tabColor rgb="FF7030A0"/>
  </sheetPr>
  <dimension ref="A1"/>
  <sheetViews>
    <sheetView workbookViewId="0">
      <selection activeCell="L17" sqref="L17"/>
    </sheetView>
  </sheetViews>
  <sheetFormatPr defaultRowHeight="12.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9"/>
  <dimension ref="B2:P25"/>
  <sheetViews>
    <sheetView workbookViewId="0">
      <selection activeCell="B18" sqref="B18"/>
    </sheetView>
  </sheetViews>
  <sheetFormatPr defaultRowHeight="12.75"/>
  <cols>
    <col min="1" max="1" width="3.5703125" customWidth="1"/>
    <col min="2" max="2" width="13.5703125" style="7" customWidth="1"/>
    <col min="3" max="8" width="11.7109375" customWidth="1"/>
    <col min="11" max="11" width="11.85546875" bestFit="1" customWidth="1"/>
  </cols>
  <sheetData>
    <row r="2" spans="2:16" ht="18" customHeight="1">
      <c r="B2" s="857" t="s">
        <v>82</v>
      </c>
      <c r="C2" s="857"/>
      <c r="D2" s="857"/>
      <c r="E2" s="857"/>
      <c r="F2" s="857"/>
      <c r="G2" s="857"/>
      <c r="H2" s="857"/>
    </row>
    <row r="4" spans="2:16" ht="30" customHeight="1">
      <c r="C4" s="822" t="s">
        <v>203</v>
      </c>
      <c r="D4" s="822"/>
      <c r="E4" s="822"/>
      <c r="F4" s="822"/>
      <c r="G4" s="822"/>
      <c r="H4" s="77"/>
    </row>
    <row r="6" spans="2:16" s="273" customFormat="1" ht="13.5" customHeight="1">
      <c r="B6" s="272"/>
      <c r="C6" s="858" t="s">
        <v>204</v>
      </c>
      <c r="D6" s="858"/>
      <c r="E6" s="859"/>
      <c r="F6" s="827" t="s">
        <v>205</v>
      </c>
      <c r="G6" s="827"/>
      <c r="H6" s="827"/>
    </row>
    <row r="7" spans="2:16" s="273" customFormat="1" ht="15" customHeight="1">
      <c r="B7" s="272"/>
      <c r="C7" s="858" t="s">
        <v>206</v>
      </c>
      <c r="D7" s="858"/>
      <c r="E7" s="858"/>
      <c r="F7" s="858"/>
      <c r="G7" s="858"/>
      <c r="H7" s="858"/>
    </row>
    <row r="8" spans="2:16" s="268" customFormat="1" ht="41.25" customHeight="1">
      <c r="B8" s="325" t="s">
        <v>149</v>
      </c>
      <c r="C8" s="324" t="s">
        <v>207</v>
      </c>
      <c r="D8" s="334" t="s">
        <v>208</v>
      </c>
      <c r="E8" s="275" t="s">
        <v>124</v>
      </c>
      <c r="F8" s="324" t="s">
        <v>209</v>
      </c>
      <c r="G8" s="334" t="s">
        <v>208</v>
      </c>
      <c r="H8" s="269" t="s">
        <v>124</v>
      </c>
    </row>
    <row r="9" spans="2:16" ht="14.25" customHeight="1">
      <c r="B9" s="313" t="s">
        <v>150</v>
      </c>
      <c r="C9" s="14">
        <v>31283</v>
      </c>
      <c r="D9" s="46">
        <v>114221</v>
      </c>
      <c r="E9" s="15">
        <f>SUM(C9:D9)</f>
        <v>145504</v>
      </c>
      <c r="F9" s="14">
        <v>16000</v>
      </c>
      <c r="G9" s="46">
        <v>70000</v>
      </c>
      <c r="H9" s="14">
        <f>F9+G9</f>
        <v>86000</v>
      </c>
      <c r="J9" s="16"/>
      <c r="K9" s="16"/>
      <c r="L9" s="16"/>
      <c r="M9" s="16"/>
      <c r="N9" s="392"/>
      <c r="O9" s="392"/>
      <c r="P9" s="392"/>
    </row>
    <row r="10" spans="2:16" ht="14.25" customHeight="1">
      <c r="B10" s="313" t="s">
        <v>151</v>
      </c>
      <c r="C10" s="14">
        <v>50652</v>
      </c>
      <c r="D10" s="46">
        <v>112121</v>
      </c>
      <c r="E10" s="15">
        <f t="shared" ref="E10:E17" si="0">SUM(C10:D10)</f>
        <v>162773</v>
      </c>
      <c r="F10" s="14">
        <v>33000</v>
      </c>
      <c r="G10" s="46">
        <v>112000</v>
      </c>
      <c r="H10" s="14">
        <f t="shared" ref="H10:H17" si="1">F10+G10</f>
        <v>145000</v>
      </c>
      <c r="J10" s="392"/>
      <c r="K10" s="16"/>
      <c r="L10" s="16"/>
      <c r="M10" s="16"/>
      <c r="N10" s="392"/>
      <c r="O10" s="392"/>
      <c r="P10" s="392"/>
    </row>
    <row r="11" spans="2:16" ht="14.25" customHeight="1">
      <c r="B11" s="313" t="s">
        <v>153</v>
      </c>
      <c r="C11" s="14">
        <v>153505</v>
      </c>
      <c r="D11" s="46">
        <v>314860</v>
      </c>
      <c r="E11" s="15">
        <f t="shared" si="0"/>
        <v>468365</v>
      </c>
      <c r="F11" s="14">
        <v>438000</v>
      </c>
      <c r="G11" s="46">
        <v>625000</v>
      </c>
      <c r="H11" s="14">
        <f t="shared" si="1"/>
        <v>1063000</v>
      </c>
      <c r="J11" s="392"/>
      <c r="K11" s="16"/>
      <c r="L11" s="16"/>
      <c r="M11" s="16"/>
      <c r="N11" s="392"/>
      <c r="O11" s="392"/>
      <c r="P11" s="392"/>
    </row>
    <row r="12" spans="2:16" ht="14.25" customHeight="1">
      <c r="B12" s="313" t="s">
        <v>154</v>
      </c>
      <c r="C12" s="14">
        <v>44410</v>
      </c>
      <c r="D12" s="46">
        <v>141176</v>
      </c>
      <c r="E12" s="15">
        <f t="shared" si="0"/>
        <v>185586</v>
      </c>
      <c r="F12" s="14">
        <v>29000</v>
      </c>
      <c r="G12" s="46">
        <v>148000</v>
      </c>
      <c r="H12" s="14">
        <f t="shared" si="1"/>
        <v>177000</v>
      </c>
      <c r="J12" s="392"/>
      <c r="K12" s="16"/>
      <c r="L12" s="16"/>
      <c r="M12" s="16"/>
      <c r="N12" s="392"/>
      <c r="O12" s="392"/>
      <c r="P12" s="392"/>
    </row>
    <row r="13" spans="2:16" ht="14.25" customHeight="1">
      <c r="B13" s="313" t="s">
        <v>155</v>
      </c>
      <c r="C13" s="14">
        <v>15647</v>
      </c>
      <c r="D13" s="46">
        <v>32218</v>
      </c>
      <c r="E13" s="15">
        <f t="shared" si="0"/>
        <v>47865</v>
      </c>
      <c r="F13" s="14">
        <v>20000</v>
      </c>
      <c r="G13" s="46">
        <v>24000</v>
      </c>
      <c r="H13" s="14">
        <f t="shared" si="1"/>
        <v>44000</v>
      </c>
      <c r="J13" s="392"/>
      <c r="K13" s="16"/>
      <c r="L13" s="16"/>
      <c r="M13" s="16"/>
      <c r="N13" s="392"/>
      <c r="O13" s="392"/>
      <c r="P13" s="392"/>
    </row>
    <row r="14" spans="2:16" ht="14.25" customHeight="1">
      <c r="B14" s="313" t="s">
        <v>156</v>
      </c>
      <c r="C14" s="14">
        <v>24570</v>
      </c>
      <c r="D14" s="46">
        <v>69843</v>
      </c>
      <c r="E14" s="15">
        <f t="shared" si="0"/>
        <v>94413</v>
      </c>
      <c r="F14" s="14">
        <v>19000</v>
      </c>
      <c r="G14" s="46">
        <v>88000</v>
      </c>
      <c r="H14" s="14">
        <f t="shared" si="1"/>
        <v>107000</v>
      </c>
      <c r="J14" s="392"/>
      <c r="K14" s="16"/>
      <c r="L14" s="16"/>
      <c r="M14" s="16"/>
      <c r="N14" s="392"/>
      <c r="O14" s="392"/>
      <c r="P14" s="392"/>
    </row>
    <row r="15" spans="2:16" ht="14.25" customHeight="1">
      <c r="B15" s="313" t="s">
        <v>157</v>
      </c>
      <c r="C15" s="14">
        <v>45143</v>
      </c>
      <c r="D15" s="46">
        <v>114242</v>
      </c>
      <c r="E15" s="15">
        <f t="shared" si="0"/>
        <v>159385</v>
      </c>
      <c r="F15" s="14">
        <v>40000</v>
      </c>
      <c r="G15" s="46">
        <v>198000</v>
      </c>
      <c r="H15" s="14">
        <f t="shared" si="1"/>
        <v>238000</v>
      </c>
      <c r="J15" s="392"/>
      <c r="K15" s="16"/>
      <c r="L15" s="16"/>
      <c r="M15" s="16"/>
      <c r="N15" s="392"/>
      <c r="O15" s="392"/>
      <c r="P15" s="392"/>
    </row>
    <row r="16" spans="2:16" ht="14.25" customHeight="1">
      <c r="B16" s="313" t="s">
        <v>210</v>
      </c>
      <c r="C16" s="14">
        <v>4971</v>
      </c>
      <c r="D16" s="46">
        <v>21283</v>
      </c>
      <c r="E16" s="15">
        <f t="shared" si="0"/>
        <v>26254</v>
      </c>
      <c r="F16" s="68">
        <v>5000</v>
      </c>
      <c r="G16" s="46">
        <v>46000</v>
      </c>
      <c r="H16" s="14">
        <f t="shared" si="1"/>
        <v>51000</v>
      </c>
      <c r="J16" s="392"/>
      <c r="K16" s="16"/>
      <c r="L16" s="16"/>
      <c r="M16" s="16"/>
      <c r="N16" s="392"/>
      <c r="O16" s="392"/>
      <c r="P16" s="392"/>
    </row>
    <row r="17" spans="2:16" ht="14.25" customHeight="1" thickBot="1">
      <c r="B17" s="41" t="s">
        <v>159</v>
      </c>
      <c r="C17" s="42">
        <v>33153</v>
      </c>
      <c r="D17" s="50">
        <v>129720</v>
      </c>
      <c r="E17" s="69">
        <f t="shared" si="0"/>
        <v>162873</v>
      </c>
      <c r="F17" s="42">
        <v>138000</v>
      </c>
      <c r="G17" s="50">
        <v>273000</v>
      </c>
      <c r="H17" s="14">
        <f t="shared" si="1"/>
        <v>411000</v>
      </c>
      <c r="J17" s="392"/>
      <c r="K17" s="16"/>
      <c r="L17" s="16"/>
      <c r="M17" s="16"/>
      <c r="N17" s="392"/>
      <c r="O17" s="392"/>
      <c r="P17" s="392"/>
    </row>
    <row r="18" spans="2:16" ht="16.5" customHeight="1" thickBot="1">
      <c r="B18" s="348" t="s">
        <v>211</v>
      </c>
      <c r="C18" s="61">
        <f t="shared" ref="C18:E18" si="2">SUM(C9:C17)</f>
        <v>403334</v>
      </c>
      <c r="D18" s="342">
        <f t="shared" si="2"/>
        <v>1049684</v>
      </c>
      <c r="E18" s="349">
        <f t="shared" si="2"/>
        <v>1453018</v>
      </c>
      <c r="F18" s="61">
        <v>736000</v>
      </c>
      <c r="G18" s="342">
        <v>1585000</v>
      </c>
      <c r="H18" s="608">
        <f>F18+G18</f>
        <v>2321000</v>
      </c>
      <c r="J18" s="392"/>
      <c r="K18" s="16"/>
      <c r="L18" s="16"/>
      <c r="M18" s="16"/>
      <c r="N18" s="392"/>
      <c r="O18" s="392"/>
      <c r="P18" s="392"/>
    </row>
    <row r="19" spans="2:16" ht="26.25" customHeight="1">
      <c r="B19" s="815" t="s">
        <v>212</v>
      </c>
      <c r="C19" s="815"/>
      <c r="D19" s="815"/>
      <c r="E19" s="815"/>
      <c r="F19" s="815"/>
      <c r="G19" s="815"/>
      <c r="H19" s="815"/>
    </row>
    <row r="20" spans="2:16" ht="14.25" customHeight="1">
      <c r="B20" s="811" t="s">
        <v>213</v>
      </c>
      <c r="C20" s="811"/>
      <c r="D20" s="811"/>
      <c r="E20" s="811"/>
      <c r="F20" s="811"/>
      <c r="G20" s="811"/>
      <c r="H20" s="811"/>
    </row>
    <row r="21" spans="2:16" ht="13.5">
      <c r="B21" s="52"/>
      <c r="C21" s="30"/>
      <c r="D21" s="30"/>
      <c r="E21" s="30"/>
      <c r="F21" s="30"/>
      <c r="G21" s="30"/>
      <c r="H21" s="30"/>
    </row>
    <row r="22" spans="2:16" ht="13.5">
      <c r="B22" s="52"/>
      <c r="C22" s="30"/>
      <c r="D22" s="30"/>
      <c r="E22" s="30"/>
      <c r="F22" s="30"/>
      <c r="G22" s="30"/>
      <c r="H22" s="30"/>
    </row>
    <row r="23" spans="2:16" ht="13.5">
      <c r="B23" s="52"/>
      <c r="C23" s="30"/>
      <c r="D23" s="30"/>
      <c r="E23" s="30"/>
      <c r="F23" s="30"/>
      <c r="G23" s="30"/>
      <c r="H23" s="30"/>
    </row>
    <row r="24" spans="2:16" ht="13.5">
      <c r="B24" s="52"/>
      <c r="C24" s="30"/>
      <c r="D24" s="30"/>
      <c r="E24" s="30"/>
      <c r="F24" s="30"/>
      <c r="G24" s="30"/>
      <c r="H24" s="30"/>
    </row>
    <row r="25" spans="2:16" ht="13.5">
      <c r="B25" s="52"/>
      <c r="C25" s="30"/>
      <c r="D25" s="30"/>
      <c r="E25" s="30"/>
      <c r="F25" s="30"/>
      <c r="G25" s="30"/>
      <c r="H25" s="30"/>
    </row>
  </sheetData>
  <mergeCells count="7">
    <mergeCell ref="B20:H20"/>
    <mergeCell ref="B2:H2"/>
    <mergeCell ref="C4:G4"/>
    <mergeCell ref="C6:E6"/>
    <mergeCell ref="F6:H6"/>
    <mergeCell ref="C7:H7"/>
    <mergeCell ref="B19:H19"/>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5"/>
  <dimension ref="B1:K19"/>
  <sheetViews>
    <sheetView workbookViewId="0">
      <selection activeCell="J18" sqref="J18"/>
    </sheetView>
  </sheetViews>
  <sheetFormatPr defaultRowHeight="12.75"/>
  <cols>
    <col min="1" max="1" width="4.85546875" customWidth="1"/>
    <col min="2" max="2" width="13.5703125" customWidth="1"/>
    <col min="3" max="8" width="11.7109375" style="8" customWidth="1"/>
  </cols>
  <sheetData>
    <row r="1" spans="2:11" ht="14.25" customHeight="1"/>
    <row r="2" spans="2:11" ht="16.5" customHeight="1">
      <c r="B2" s="822" t="s">
        <v>214</v>
      </c>
      <c r="C2" s="822"/>
      <c r="D2" s="822"/>
      <c r="E2" s="822"/>
      <c r="F2" s="822"/>
      <c r="G2" s="822"/>
      <c r="H2" s="822"/>
    </row>
    <row r="3" spans="2:11" ht="14.25" customHeight="1"/>
    <row r="4" spans="2:11" s="273" customFormat="1" ht="14.25" customHeight="1">
      <c r="B4" s="279"/>
      <c r="C4" s="858" t="s">
        <v>204</v>
      </c>
      <c r="D4" s="858"/>
      <c r="E4" s="859"/>
      <c r="F4" s="858" t="s">
        <v>205</v>
      </c>
      <c r="G4" s="858"/>
      <c r="H4" s="858"/>
    </row>
    <row r="5" spans="2:11" ht="14.25" customHeight="1">
      <c r="C5" s="858" t="s">
        <v>206</v>
      </c>
      <c r="D5" s="858"/>
      <c r="E5" s="858"/>
      <c r="F5" s="858"/>
      <c r="G5" s="858"/>
      <c r="H5" s="858"/>
    </row>
    <row r="6" spans="2:11" s="268" customFormat="1" ht="42.75" customHeight="1">
      <c r="B6" s="325" t="s">
        <v>149</v>
      </c>
      <c r="C6" s="324" t="s">
        <v>207</v>
      </c>
      <c r="D6" s="334" t="s">
        <v>208</v>
      </c>
      <c r="E6" s="275" t="s">
        <v>124</v>
      </c>
      <c r="F6" s="324" t="s">
        <v>209</v>
      </c>
      <c r="G6" s="334" t="s">
        <v>208</v>
      </c>
      <c r="H6" s="269" t="s">
        <v>124</v>
      </c>
    </row>
    <row r="7" spans="2:11" ht="13.5">
      <c r="B7" s="26" t="s">
        <v>150</v>
      </c>
      <c r="C7" s="27">
        <f>'[5]Informal dwellings.prov.96&amp;17'!C9/'[5]Informal dwellings.prov.96&amp;17'!E9</f>
        <v>0.21499752584121398</v>
      </c>
      <c r="D7" s="79">
        <f>'[5]Informal dwellings.prov.96&amp;17'!D9/'[5]Informal dwellings.prov.96&amp;17'!E9</f>
        <v>0.78500247415878599</v>
      </c>
      <c r="E7" s="28">
        <f>SUM(C7:D7)</f>
        <v>1</v>
      </c>
      <c r="F7" s="27">
        <v>0.18604651162790697</v>
      </c>
      <c r="G7" s="79">
        <v>0.81395348837209303</v>
      </c>
      <c r="H7" s="27">
        <v>1</v>
      </c>
      <c r="K7" s="665"/>
    </row>
    <row r="8" spans="2:11" ht="13.5">
      <c r="B8" s="26" t="s">
        <v>151</v>
      </c>
      <c r="C8" s="27">
        <f>'[5]Informal dwellings.prov.96&amp;17'!C10/'[5]Informal dwellings.prov.96&amp;17'!E10</f>
        <v>0.31118182991036597</v>
      </c>
      <c r="D8" s="79">
        <f>'[5]Informal dwellings.prov.96&amp;17'!D10/'[5]Informal dwellings.prov.96&amp;17'!E10</f>
        <v>0.68881817008963409</v>
      </c>
      <c r="E8" s="28">
        <f t="shared" ref="E8:E15" si="0">SUM(C8:D8)</f>
        <v>1</v>
      </c>
      <c r="F8" s="27">
        <v>0.22758620689655173</v>
      </c>
      <c r="G8" s="79">
        <v>0.77241379310344827</v>
      </c>
      <c r="H8" s="27">
        <v>1</v>
      </c>
      <c r="K8" s="665"/>
    </row>
    <row r="9" spans="2:11" ht="13.5">
      <c r="B9" s="26" t="s">
        <v>153</v>
      </c>
      <c r="C9" s="27">
        <f>'[5]Informal dwellings.prov.96&amp;17'!C11/'[5]Informal dwellings.prov.96&amp;17'!E11</f>
        <v>0.32774652247712788</v>
      </c>
      <c r="D9" s="79">
        <f>'[5]Informal dwellings.prov.96&amp;17'!D11/'[5]Informal dwellings.prov.96&amp;17'!E11</f>
        <v>0.67225347752287212</v>
      </c>
      <c r="E9" s="28">
        <f t="shared" si="0"/>
        <v>1</v>
      </c>
      <c r="F9" s="27">
        <v>0.41204139228598308</v>
      </c>
      <c r="G9" s="79">
        <v>0.58795860771401698</v>
      </c>
      <c r="H9" s="27">
        <v>1</v>
      </c>
      <c r="K9" s="665"/>
    </row>
    <row r="10" spans="2:11" ht="13.5">
      <c r="B10" s="26" t="s">
        <v>154</v>
      </c>
      <c r="C10" s="27">
        <f>'[5]Informal dwellings.prov.96&amp;17'!C12/'[5]Informal dwellings.prov.96&amp;17'!E12</f>
        <v>0.23929606759130537</v>
      </c>
      <c r="D10" s="79">
        <f>'[5]Informal dwellings.prov.96&amp;17'!D12/'[5]Informal dwellings.prov.96&amp;17'!E12</f>
        <v>0.76070393240869461</v>
      </c>
      <c r="E10" s="28">
        <f t="shared" si="0"/>
        <v>1</v>
      </c>
      <c r="F10" s="27">
        <v>0.16384180790960451</v>
      </c>
      <c r="G10" s="79">
        <v>0.83615819209039544</v>
      </c>
      <c r="H10" s="27">
        <v>1</v>
      </c>
      <c r="K10" s="665"/>
    </row>
    <row r="11" spans="2:11" ht="13.5">
      <c r="B11" s="26" t="s">
        <v>155</v>
      </c>
      <c r="C11" s="27">
        <f>'[5]Informal dwellings.prov.96&amp;17'!C13/'[5]Informal dwellings.prov.96&amp;17'!E13</f>
        <v>0.32689856889167451</v>
      </c>
      <c r="D11" s="79">
        <f>'[5]Informal dwellings.prov.96&amp;17'!D13/'[5]Informal dwellings.prov.96&amp;17'!E13</f>
        <v>0.67310143110832554</v>
      </c>
      <c r="E11" s="28">
        <f t="shared" si="0"/>
        <v>1</v>
      </c>
      <c r="F11" s="27">
        <v>0.45454545454545453</v>
      </c>
      <c r="G11" s="79">
        <v>0.54545454545454541</v>
      </c>
      <c r="H11" s="27">
        <v>1</v>
      </c>
      <c r="K11" s="665"/>
    </row>
    <row r="12" spans="2:11" ht="13.5">
      <c r="B12" s="26" t="s">
        <v>156</v>
      </c>
      <c r="C12" s="27">
        <f>'[5]Informal dwellings.prov.96&amp;17'!C14/'[5]Informal dwellings.prov.96&amp;17'!E14</f>
        <v>0.26023958565028121</v>
      </c>
      <c r="D12" s="79">
        <f>'[5]Informal dwellings.prov.96&amp;17'!D14/'[5]Informal dwellings.prov.96&amp;17'!E14</f>
        <v>0.73976041434971884</v>
      </c>
      <c r="E12" s="28">
        <f t="shared" si="0"/>
        <v>1</v>
      </c>
      <c r="F12" s="93">
        <v>0.17757009345794392</v>
      </c>
      <c r="G12" s="79">
        <v>0.82242990654205606</v>
      </c>
      <c r="H12" s="27">
        <v>1</v>
      </c>
      <c r="K12" s="665"/>
    </row>
    <row r="13" spans="2:11" ht="13.5">
      <c r="B13" s="26" t="s">
        <v>157</v>
      </c>
      <c r="C13" s="27">
        <f>'[5]Informal dwellings.prov.96&amp;17'!C15/'[5]Informal dwellings.prov.96&amp;17'!E15</f>
        <v>0.28323242463217996</v>
      </c>
      <c r="D13" s="79">
        <f>'[5]Informal dwellings.prov.96&amp;17'!D15/'[5]Informal dwellings.prov.96&amp;17'!E15</f>
        <v>0.7167675753678201</v>
      </c>
      <c r="E13" s="28">
        <f t="shared" si="0"/>
        <v>1</v>
      </c>
      <c r="F13" s="27">
        <v>0.16806722689075632</v>
      </c>
      <c r="G13" s="79">
        <v>0.83193277310924374</v>
      </c>
      <c r="H13" s="27">
        <v>1</v>
      </c>
      <c r="K13" s="665"/>
    </row>
    <row r="14" spans="2:11" ht="13.5">
      <c r="B14" s="26" t="s">
        <v>210</v>
      </c>
      <c r="C14" s="27">
        <f>'[5]Informal dwellings.prov.96&amp;17'!C16/'[5]Informal dwellings.prov.96&amp;17'!E16</f>
        <v>0.18934257636931515</v>
      </c>
      <c r="D14" s="79">
        <f>'[5]Informal dwellings.prov.96&amp;17'!D16/'[5]Informal dwellings.prov.96&amp;17'!E16</f>
        <v>0.81065742363068483</v>
      </c>
      <c r="E14" s="28">
        <f t="shared" si="0"/>
        <v>1</v>
      </c>
      <c r="F14" s="93">
        <v>9.8039215686274508E-2</v>
      </c>
      <c r="G14" s="79">
        <v>0.90196078431372551</v>
      </c>
      <c r="H14" s="27">
        <v>1</v>
      </c>
      <c r="K14" s="665"/>
    </row>
    <row r="15" spans="2:11" ht="14.25" thickBot="1">
      <c r="B15" s="31" t="s">
        <v>159</v>
      </c>
      <c r="C15" s="32">
        <f>'[5]Informal dwellings.prov.96&amp;17'!C17/'[5]Informal dwellings.prov.96&amp;17'!E17</f>
        <v>0.20355123316940194</v>
      </c>
      <c r="D15" s="80">
        <f>'[5]Informal dwellings.prov.96&amp;17'!D17/'[5]Informal dwellings.prov.96&amp;17'!E17</f>
        <v>0.79644876683059806</v>
      </c>
      <c r="E15" s="33">
        <f t="shared" si="0"/>
        <v>1</v>
      </c>
      <c r="F15" s="32">
        <v>0.33576642335766421</v>
      </c>
      <c r="G15" s="80">
        <v>0.66423357664233573</v>
      </c>
      <c r="H15" s="32">
        <v>1</v>
      </c>
      <c r="K15" s="665"/>
    </row>
    <row r="16" spans="2:11" ht="14.25" thickBot="1">
      <c r="B16" s="350" t="s">
        <v>168</v>
      </c>
      <c r="C16" s="264">
        <f>'[5]Informal dwellings.prov.96&amp;17'!C18/'[5]Informal dwellings.prov.96&amp;17'!E18</f>
        <v>0.27758362250157947</v>
      </c>
      <c r="D16" s="351">
        <f>'[5]Informal dwellings.prov.96&amp;17'!D18/'[5]Informal dwellings.prov.96&amp;17'!E18</f>
        <v>0.72241637749842058</v>
      </c>
      <c r="E16" s="347">
        <f>SUM(C16:D16)</f>
        <v>1</v>
      </c>
      <c r="F16" s="264">
        <v>0.31710469625161569</v>
      </c>
      <c r="G16" s="351">
        <v>0.68289530374838436</v>
      </c>
      <c r="H16" s="264">
        <v>1</v>
      </c>
      <c r="K16" s="665"/>
    </row>
    <row r="17" spans="2:8" ht="15.75" customHeight="1">
      <c r="B17" s="811" t="s">
        <v>74</v>
      </c>
      <c r="C17" s="811"/>
      <c r="D17" s="811"/>
      <c r="E17" s="811"/>
      <c r="F17" s="811"/>
      <c r="G17" s="811"/>
      <c r="H17" s="35"/>
    </row>
    <row r="18" spans="2:8" ht="14.25">
      <c r="B18" s="51"/>
      <c r="C18" s="81"/>
      <c r="D18" s="81"/>
      <c r="E18" s="81"/>
      <c r="F18" s="81"/>
      <c r="G18" s="81"/>
      <c r="H18" s="81"/>
    </row>
    <row r="19" spans="2:8" ht="13.5">
      <c r="B19" s="30"/>
      <c r="C19" s="36"/>
      <c r="D19" s="36"/>
      <c r="E19" s="36"/>
      <c r="F19" s="36"/>
      <c r="G19" s="36"/>
      <c r="H19" s="36"/>
    </row>
  </sheetData>
  <mergeCells count="5">
    <mergeCell ref="B2:H2"/>
    <mergeCell ref="C4:E4"/>
    <mergeCell ref="F4:H4"/>
    <mergeCell ref="C5:H5"/>
    <mergeCell ref="B17:G17"/>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6"/>
  <dimension ref="B2:I31"/>
  <sheetViews>
    <sheetView workbookViewId="0">
      <selection activeCell="B14" sqref="B14"/>
    </sheetView>
  </sheetViews>
  <sheetFormatPr defaultRowHeight="12.75"/>
  <cols>
    <col min="1" max="1" width="3.5703125" customWidth="1"/>
    <col min="2" max="2" width="17.140625" customWidth="1"/>
    <col min="3" max="5" width="12.7109375" customWidth="1"/>
    <col min="6" max="6" width="13.85546875" customWidth="1"/>
  </cols>
  <sheetData>
    <row r="2" spans="2:7" ht="29.25" customHeight="1">
      <c r="B2" s="822" t="s">
        <v>215</v>
      </c>
      <c r="C2" s="822"/>
      <c r="D2" s="822"/>
      <c r="E2" s="822"/>
      <c r="F2" s="82"/>
    </row>
    <row r="4" spans="2:7" ht="27" customHeight="1">
      <c r="B4" s="325" t="s">
        <v>149</v>
      </c>
      <c r="C4" s="269" t="s">
        <v>216</v>
      </c>
      <c r="D4" s="333" t="s">
        <v>217</v>
      </c>
      <c r="E4" s="269" t="s">
        <v>218</v>
      </c>
      <c r="F4" s="269"/>
    </row>
    <row r="5" spans="2:7" ht="13.5">
      <c r="B5" s="26" t="s">
        <v>150</v>
      </c>
      <c r="C5" s="83">
        <v>-15283</v>
      </c>
      <c r="D5" s="763">
        <v>-44221</v>
      </c>
      <c r="E5" s="83">
        <v>-59504</v>
      </c>
      <c r="F5" s="83"/>
    </row>
    <row r="6" spans="2:7" ht="14.25">
      <c r="B6" s="26" t="s">
        <v>151</v>
      </c>
      <c r="C6" s="83">
        <v>-17652</v>
      </c>
      <c r="D6" s="763">
        <v>-121</v>
      </c>
      <c r="E6" s="83">
        <v>-17773</v>
      </c>
      <c r="F6" s="83"/>
      <c r="G6" s="66"/>
    </row>
    <row r="7" spans="2:7" ht="13.5">
      <c r="B7" s="26" t="s">
        <v>153</v>
      </c>
      <c r="C7" s="83">
        <v>284495</v>
      </c>
      <c r="D7" s="763">
        <v>310140</v>
      </c>
      <c r="E7" s="83">
        <v>594635</v>
      </c>
      <c r="F7" s="83"/>
    </row>
    <row r="8" spans="2:7" ht="13.5">
      <c r="B8" s="26" t="s">
        <v>154</v>
      </c>
      <c r="C8" s="83">
        <v>-15410</v>
      </c>
      <c r="D8" s="763">
        <v>6824</v>
      </c>
      <c r="E8" s="83">
        <v>-8586</v>
      </c>
      <c r="F8" s="83"/>
    </row>
    <row r="9" spans="2:7" ht="13.5">
      <c r="B9" s="26" t="s">
        <v>155</v>
      </c>
      <c r="C9" s="83">
        <v>4353</v>
      </c>
      <c r="D9" s="763">
        <v>-8218</v>
      </c>
      <c r="E9" s="83">
        <v>-3865</v>
      </c>
      <c r="F9" s="83"/>
    </row>
    <row r="10" spans="2:7" ht="13.5">
      <c r="B10" s="26" t="s">
        <v>156</v>
      </c>
      <c r="C10" s="19">
        <v>-5570</v>
      </c>
      <c r="D10" s="763">
        <v>18157</v>
      </c>
      <c r="E10" s="83">
        <v>12587</v>
      </c>
      <c r="F10" s="83"/>
    </row>
    <row r="11" spans="2:7" ht="13.5">
      <c r="B11" s="26" t="s">
        <v>167</v>
      </c>
      <c r="C11" s="83">
        <v>-5143</v>
      </c>
      <c r="D11" s="763">
        <v>83758</v>
      </c>
      <c r="E11" s="83">
        <v>78615</v>
      </c>
      <c r="F11" s="83"/>
    </row>
    <row r="12" spans="2:7" ht="13.5">
      <c r="B12" s="26" t="s">
        <v>158</v>
      </c>
      <c r="C12" s="19">
        <v>29</v>
      </c>
      <c r="D12" s="763">
        <v>24717</v>
      </c>
      <c r="E12" s="83">
        <v>24746</v>
      </c>
      <c r="F12" s="83"/>
    </row>
    <row r="13" spans="2:7" ht="14.25" thickBot="1">
      <c r="B13" s="31" t="s">
        <v>159</v>
      </c>
      <c r="C13" s="764">
        <v>104847</v>
      </c>
      <c r="D13" s="765">
        <v>143280</v>
      </c>
      <c r="E13" s="764">
        <v>248127</v>
      </c>
      <c r="F13" s="83"/>
    </row>
    <row r="14" spans="2:7" ht="16.5" thickBot="1">
      <c r="B14" s="352" t="s">
        <v>211</v>
      </c>
      <c r="C14" s="766">
        <v>332666</v>
      </c>
      <c r="D14" s="767">
        <v>535316</v>
      </c>
      <c r="E14" s="766">
        <v>867982</v>
      </c>
      <c r="F14" s="353"/>
    </row>
    <row r="15" spans="2:7" ht="13.5" customHeight="1">
      <c r="B15" s="860" t="s">
        <v>74</v>
      </c>
      <c r="C15" s="860"/>
      <c r="D15" s="860"/>
      <c r="E15" s="860"/>
      <c r="F15" s="313"/>
    </row>
    <row r="16" spans="2:7" ht="27.75" customHeight="1">
      <c r="B16" s="852" t="s">
        <v>213</v>
      </c>
      <c r="C16" s="852"/>
      <c r="D16" s="852"/>
      <c r="E16" s="852"/>
      <c r="F16" s="317"/>
    </row>
    <row r="17" spans="2:9" ht="14.25">
      <c r="B17" s="51"/>
      <c r="C17" s="51"/>
      <c r="D17" s="51"/>
      <c r="E17" s="51"/>
      <c r="F17" s="51"/>
    </row>
    <row r="18" spans="2:9" ht="27.75" customHeight="1">
      <c r="B18" s="822" t="s">
        <v>219</v>
      </c>
      <c r="C18" s="822"/>
      <c r="D18" s="822"/>
      <c r="E18" s="822"/>
      <c r="F18" s="82"/>
    </row>
    <row r="19" spans="2:9" ht="14.25">
      <c r="B19" s="51"/>
      <c r="C19" s="51"/>
      <c r="D19" s="51"/>
      <c r="E19" s="51"/>
      <c r="F19" s="51"/>
    </row>
    <row r="20" spans="2:9" ht="27" customHeight="1">
      <c r="B20" s="325" t="s">
        <v>149</v>
      </c>
      <c r="C20" s="269" t="s">
        <v>216</v>
      </c>
      <c r="D20" s="333" t="s">
        <v>217</v>
      </c>
      <c r="E20" s="269" t="s">
        <v>124</v>
      </c>
      <c r="F20" s="280"/>
    </row>
    <row r="21" spans="2:9" ht="14.25">
      <c r="B21" s="26" t="s">
        <v>150</v>
      </c>
      <c r="C21" s="27">
        <v>-0.48854010165265482</v>
      </c>
      <c r="D21" s="28">
        <v>-0.38715297537230459</v>
      </c>
      <c r="E21" s="29">
        <v>-0.40895095667473058</v>
      </c>
      <c r="F21" s="84"/>
      <c r="G21" s="16"/>
      <c r="H21" s="16"/>
      <c r="I21" s="16"/>
    </row>
    <row r="22" spans="2:9" ht="14.25">
      <c r="B22" s="26" t="s">
        <v>151</v>
      </c>
      <c r="C22" s="27">
        <v>-0.34849561715233357</v>
      </c>
      <c r="D22" s="28">
        <v>-1.0791912309023287E-3</v>
      </c>
      <c r="E22" s="29">
        <v>-0.1091888703900524</v>
      </c>
      <c r="F22" s="84"/>
      <c r="G22" s="16"/>
      <c r="H22" s="16"/>
      <c r="I22" s="16"/>
    </row>
    <row r="23" spans="2:9" ht="14.25">
      <c r="B23" s="26" t="s">
        <v>153</v>
      </c>
      <c r="C23" s="27">
        <v>1.8533272531839353</v>
      </c>
      <c r="D23" s="28">
        <v>0.98500921044273648</v>
      </c>
      <c r="E23" s="29">
        <v>1.2695974293553105</v>
      </c>
      <c r="F23" s="84"/>
      <c r="G23" s="16"/>
      <c r="H23" s="16"/>
      <c r="I23" s="16"/>
    </row>
    <row r="24" spans="2:9" ht="14.25">
      <c r="B24" s="26" t="s">
        <v>154</v>
      </c>
      <c r="C24" s="27">
        <v>-0.3469939202882234</v>
      </c>
      <c r="D24" s="28">
        <v>4.8336827789425968E-2</v>
      </c>
      <c r="E24" s="29">
        <v>-4.6264265623484527E-2</v>
      </c>
      <c r="F24" s="84"/>
      <c r="G24" s="16"/>
      <c r="H24" s="16"/>
      <c r="I24" s="16"/>
    </row>
    <row r="25" spans="2:9" ht="14.25">
      <c r="B25" s="26" t="s">
        <v>155</v>
      </c>
      <c r="C25" s="27">
        <v>0.2782002939860676</v>
      </c>
      <c r="D25" s="28">
        <v>-0.25507480290520829</v>
      </c>
      <c r="E25" s="29">
        <v>-8.0747936905881126E-2</v>
      </c>
      <c r="F25" s="84"/>
      <c r="G25" s="16"/>
      <c r="H25" s="16"/>
      <c r="I25" s="16"/>
    </row>
    <row r="26" spans="2:9" ht="14.25">
      <c r="B26" s="26" t="s">
        <v>156</v>
      </c>
      <c r="C26" s="752">
        <v>-0.22669922669922671</v>
      </c>
      <c r="D26" s="28">
        <v>0.25996878713686411</v>
      </c>
      <c r="E26" s="29">
        <v>0.13331850486691452</v>
      </c>
      <c r="F26" s="84"/>
      <c r="G26" s="16"/>
      <c r="H26" s="16"/>
      <c r="I26" s="16"/>
    </row>
    <row r="27" spans="2:9" ht="14.25">
      <c r="B27" s="26" t="s">
        <v>167</v>
      </c>
      <c r="C27" s="27">
        <v>-0.11392685466185233</v>
      </c>
      <c r="D27" s="28">
        <v>0.73316293482256967</v>
      </c>
      <c r="E27" s="29">
        <v>0.49323963986573394</v>
      </c>
      <c r="F27" s="84"/>
      <c r="G27" s="16"/>
      <c r="H27" s="16"/>
      <c r="I27" s="16"/>
    </row>
    <row r="28" spans="2:9" ht="14.25">
      <c r="B28" s="26" t="s">
        <v>158</v>
      </c>
      <c r="C28" s="752">
        <v>5.8338362502514587E-3</v>
      </c>
      <c r="D28" s="28">
        <v>1.16134943382042</v>
      </c>
      <c r="E28" s="29">
        <v>0.94256113354155557</v>
      </c>
      <c r="F28" s="84"/>
      <c r="G28" s="16"/>
      <c r="H28" s="16"/>
      <c r="I28" s="16"/>
    </row>
    <row r="29" spans="2:9" ht="15" thickBot="1">
      <c r="B29" s="31" t="s">
        <v>159</v>
      </c>
      <c r="C29" s="32">
        <v>3.16251922902905</v>
      </c>
      <c r="D29" s="33">
        <v>1.1045328399629972</v>
      </c>
      <c r="E29" s="34">
        <v>1.5234385073032362</v>
      </c>
      <c r="F29" s="84"/>
      <c r="G29" s="16"/>
      <c r="H29" s="16"/>
      <c r="I29" s="16"/>
    </row>
    <row r="30" spans="2:9" s="72" customFormat="1" ht="15" thickBot="1">
      <c r="B30" s="350" t="s">
        <v>168</v>
      </c>
      <c r="C30" s="264">
        <v>0.82479037224731855</v>
      </c>
      <c r="D30" s="347">
        <v>0.50997824107064604</v>
      </c>
      <c r="E30" s="768">
        <v>0.59736493285010928</v>
      </c>
      <c r="F30" s="85"/>
      <c r="G30" s="265"/>
      <c r="H30" s="265"/>
      <c r="I30" s="265"/>
    </row>
    <row r="31" spans="2:9" ht="14.25">
      <c r="B31" s="860" t="s">
        <v>74</v>
      </c>
      <c r="C31" s="860"/>
      <c r="D31" s="860"/>
      <c r="E31" s="860"/>
      <c r="F31" s="51"/>
    </row>
  </sheetData>
  <mergeCells count="5">
    <mergeCell ref="B2:E2"/>
    <mergeCell ref="B15:E15"/>
    <mergeCell ref="B16:E16"/>
    <mergeCell ref="B18:E18"/>
    <mergeCell ref="B31:E31"/>
  </mergeCells>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B2:H26"/>
  <sheetViews>
    <sheetView workbookViewId="0">
      <selection activeCell="J13" sqref="J13"/>
    </sheetView>
  </sheetViews>
  <sheetFormatPr defaultColWidth="9.140625" defaultRowHeight="12.75"/>
  <cols>
    <col min="1" max="1" width="2.7109375" style="6" customWidth="1"/>
    <col min="2" max="2" width="25.7109375" style="393" customWidth="1"/>
    <col min="3" max="3" width="9.85546875" style="6" customWidth="1"/>
    <col min="4" max="4" width="11.5703125" style="6" customWidth="1"/>
    <col min="5" max="5" width="11.140625" style="6" customWidth="1"/>
    <col min="6" max="6" width="9.5703125" style="6" customWidth="1"/>
    <col min="7" max="7" width="9.85546875" style="6" customWidth="1"/>
    <col min="8" max="8" width="10.5703125" style="6" customWidth="1"/>
    <col min="9" max="9" width="11.85546875" style="6" customWidth="1"/>
    <col min="10" max="10" width="9.140625" style="6"/>
    <col min="11" max="11" width="12.5703125" style="6" customWidth="1"/>
    <col min="12" max="16384" width="9.140625" style="6"/>
  </cols>
  <sheetData>
    <row r="2" spans="2:8" ht="15" customHeight="1">
      <c r="B2" s="846" t="s">
        <v>220</v>
      </c>
      <c r="C2" s="846"/>
      <c r="D2" s="846"/>
      <c r="E2" s="846"/>
      <c r="F2" s="846"/>
      <c r="G2" s="846"/>
      <c r="H2" s="846"/>
    </row>
    <row r="4" spans="2:8" s="395" customFormat="1" ht="16.5" customHeight="1">
      <c r="B4" s="394"/>
      <c r="C4" s="827" t="s">
        <v>221</v>
      </c>
      <c r="D4" s="827"/>
      <c r="E4" s="827"/>
      <c r="F4" s="827"/>
      <c r="G4" s="827"/>
      <c r="H4" s="827"/>
    </row>
    <row r="5" spans="2:8" s="395" customFormat="1" ht="31.5" customHeight="1">
      <c r="C5" s="396" t="s">
        <v>222</v>
      </c>
      <c r="D5" s="397" t="s">
        <v>217</v>
      </c>
      <c r="E5" s="305" t="s">
        <v>124</v>
      </c>
      <c r="F5" s="396" t="s">
        <v>222</v>
      </c>
      <c r="G5" s="397" t="s">
        <v>217</v>
      </c>
      <c r="H5" s="396" t="s">
        <v>124</v>
      </c>
    </row>
    <row r="6" spans="2:8" s="395" customFormat="1" ht="31.5" customHeight="1">
      <c r="B6" s="394" t="s">
        <v>223</v>
      </c>
      <c r="C6" s="827" t="s">
        <v>224</v>
      </c>
      <c r="D6" s="827"/>
      <c r="E6" s="828"/>
      <c r="F6" s="861" t="s">
        <v>225</v>
      </c>
      <c r="G6" s="861"/>
      <c r="H6" s="861"/>
    </row>
    <row r="7" spans="2:8" ht="17.45" customHeight="1">
      <c r="B7" s="433" t="s">
        <v>226</v>
      </c>
      <c r="C7" s="432">
        <v>73000</v>
      </c>
      <c r="D7" s="434">
        <v>74000</v>
      </c>
      <c r="E7" s="435">
        <f>C7+D7</f>
        <v>147000</v>
      </c>
      <c r="F7" s="436">
        <f>C7/736000</f>
        <v>9.9184782608695649E-2</v>
      </c>
      <c r="G7" s="536">
        <f>D7/1585000</f>
        <v>4.6687697160883279E-2</v>
      </c>
      <c r="H7" s="436">
        <f>E7/2321000</f>
        <v>6.333476949590694E-2</v>
      </c>
    </row>
    <row r="8" spans="2:8" ht="17.45" customHeight="1">
      <c r="B8" s="433" t="s">
        <v>227</v>
      </c>
      <c r="C8" s="432">
        <v>567000</v>
      </c>
      <c r="D8" s="434">
        <v>566000</v>
      </c>
      <c r="E8" s="435">
        <f t="shared" ref="E8:E16" si="0">C8+D8</f>
        <v>1133000</v>
      </c>
      <c r="F8" s="436">
        <f t="shared" ref="F8:F16" si="1">C8/736000</f>
        <v>0.77038043478260865</v>
      </c>
      <c r="G8" s="536">
        <f t="shared" ref="G8:G16" si="2">D8/1585000</f>
        <v>0.35709779179810724</v>
      </c>
      <c r="H8" s="436">
        <f t="shared" ref="H8:H16" si="3">E8/2321000</f>
        <v>0.4881516587677725</v>
      </c>
    </row>
    <row r="9" spans="2:8" s="399" customFormat="1" ht="27.75" customHeight="1">
      <c r="B9" s="410" t="s">
        <v>228</v>
      </c>
      <c r="C9" s="432">
        <v>564000</v>
      </c>
      <c r="D9" s="434">
        <v>471000</v>
      </c>
      <c r="E9" s="435">
        <f t="shared" si="0"/>
        <v>1035000</v>
      </c>
      <c r="F9" s="436">
        <f t="shared" si="1"/>
        <v>0.76630434782608692</v>
      </c>
      <c r="G9" s="536">
        <f t="shared" si="2"/>
        <v>0.29716088328075707</v>
      </c>
      <c r="H9" s="436">
        <f t="shared" si="3"/>
        <v>0.44592847910383454</v>
      </c>
    </row>
    <row r="10" spans="2:8" ht="14.25" customHeight="1">
      <c r="B10" s="433" t="s">
        <v>229</v>
      </c>
      <c r="C10" s="432">
        <v>19000</v>
      </c>
      <c r="D10" s="434">
        <v>38000</v>
      </c>
      <c r="E10" s="435">
        <f t="shared" si="0"/>
        <v>57000</v>
      </c>
      <c r="F10" s="436">
        <f t="shared" si="1"/>
        <v>2.5815217391304348E-2</v>
      </c>
      <c r="G10" s="536">
        <f t="shared" si="2"/>
        <v>2.3974763406940065E-2</v>
      </c>
      <c r="H10" s="436">
        <f t="shared" si="3"/>
        <v>2.4558380008616976E-2</v>
      </c>
    </row>
    <row r="11" spans="2:8" ht="14.25" customHeight="1">
      <c r="B11" s="433" t="s">
        <v>230</v>
      </c>
      <c r="C11" s="432">
        <v>11000</v>
      </c>
      <c r="D11" s="434">
        <v>94000</v>
      </c>
      <c r="E11" s="435">
        <f t="shared" si="0"/>
        <v>105000</v>
      </c>
      <c r="F11" s="436">
        <f t="shared" si="1"/>
        <v>1.4945652173913044E-2</v>
      </c>
      <c r="G11" s="536">
        <f t="shared" si="2"/>
        <v>5.9305993690851738E-2</v>
      </c>
      <c r="H11" s="436">
        <f t="shared" si="3"/>
        <v>4.5239121068504952E-2</v>
      </c>
    </row>
    <row r="12" spans="2:8" ht="14.25" customHeight="1">
      <c r="B12" s="433" t="s">
        <v>231</v>
      </c>
      <c r="C12" s="432">
        <v>47000</v>
      </c>
      <c r="D12" s="434">
        <v>217000</v>
      </c>
      <c r="E12" s="435">
        <f t="shared" si="0"/>
        <v>264000</v>
      </c>
      <c r="F12" s="436">
        <f>C12/736000</f>
        <v>6.3858695652173919E-2</v>
      </c>
      <c r="G12" s="536">
        <f t="shared" si="2"/>
        <v>0.13690851735015772</v>
      </c>
      <c r="H12" s="436">
        <f t="shared" si="3"/>
        <v>0.11374407582938388</v>
      </c>
    </row>
    <row r="13" spans="2:8" ht="14.25" customHeight="1">
      <c r="B13" s="433" t="s">
        <v>232</v>
      </c>
      <c r="C13" s="432">
        <v>610000</v>
      </c>
      <c r="D13" s="434">
        <v>1117000</v>
      </c>
      <c r="E13" s="435">
        <f t="shared" si="0"/>
        <v>1727000</v>
      </c>
      <c r="F13" s="436">
        <f t="shared" si="1"/>
        <v>0.82880434782608692</v>
      </c>
      <c r="G13" s="536">
        <f t="shared" si="2"/>
        <v>0.70473186119873821</v>
      </c>
      <c r="H13" s="436">
        <f t="shared" si="3"/>
        <v>0.74407582938388628</v>
      </c>
    </row>
    <row r="14" spans="2:8" ht="14.25" customHeight="1">
      <c r="B14" s="433" t="s">
        <v>233</v>
      </c>
      <c r="C14" s="432">
        <v>580000</v>
      </c>
      <c r="D14" s="434">
        <v>999000</v>
      </c>
      <c r="E14" s="435">
        <f t="shared" si="0"/>
        <v>1579000</v>
      </c>
      <c r="F14" s="436">
        <f t="shared" si="1"/>
        <v>0.78804347826086951</v>
      </c>
      <c r="G14" s="536">
        <f t="shared" si="2"/>
        <v>0.63028391167192432</v>
      </c>
      <c r="H14" s="436">
        <f t="shared" si="3"/>
        <v>0.68031021111589829</v>
      </c>
    </row>
    <row r="15" spans="2:8" ht="14.25" customHeight="1" thickBot="1">
      <c r="B15" s="437" t="s">
        <v>234</v>
      </c>
      <c r="C15" s="438">
        <v>336000</v>
      </c>
      <c r="D15" s="439">
        <v>564000</v>
      </c>
      <c r="E15" s="537">
        <f t="shared" si="0"/>
        <v>900000</v>
      </c>
      <c r="F15" s="668">
        <f t="shared" si="1"/>
        <v>0.45652173913043476</v>
      </c>
      <c r="G15" s="538">
        <f t="shared" si="2"/>
        <v>0.35583596214511043</v>
      </c>
      <c r="H15" s="669">
        <f t="shared" si="3"/>
        <v>0.38776389487289964</v>
      </c>
    </row>
    <row r="16" spans="2:8" ht="15.75" customHeight="1" thickBot="1">
      <c r="B16" s="441" t="s">
        <v>235</v>
      </c>
      <c r="C16" s="666">
        <v>736000</v>
      </c>
      <c r="D16" s="667">
        <v>1585000</v>
      </c>
      <c r="E16" s="769">
        <f t="shared" si="0"/>
        <v>2321000</v>
      </c>
      <c r="F16" s="770">
        <f t="shared" si="1"/>
        <v>1</v>
      </c>
      <c r="G16" s="771">
        <f t="shared" si="2"/>
        <v>1</v>
      </c>
      <c r="H16" s="770">
        <f t="shared" si="3"/>
        <v>1</v>
      </c>
    </row>
    <row r="17" spans="2:8" ht="42.6" customHeight="1">
      <c r="B17" s="862" t="s">
        <v>236</v>
      </c>
      <c r="C17" s="862"/>
      <c r="D17" s="862"/>
      <c r="E17" s="862"/>
      <c r="F17" s="862"/>
      <c r="G17" s="862"/>
      <c r="H17" s="862"/>
    </row>
    <row r="18" spans="2:8" ht="15" customHeight="1">
      <c r="B18" s="816" t="s">
        <v>237</v>
      </c>
      <c r="C18" s="825"/>
      <c r="D18" s="825"/>
      <c r="E18" s="825"/>
      <c r="F18" s="825"/>
      <c r="G18" s="825"/>
      <c r="H18" s="400"/>
    </row>
    <row r="19" spans="2:8" ht="16.5" customHeight="1">
      <c r="B19" s="816"/>
      <c r="C19" s="825"/>
      <c r="D19" s="825"/>
      <c r="E19" s="825"/>
      <c r="F19" s="825"/>
      <c r="G19" s="825"/>
      <c r="H19" s="401"/>
    </row>
    <row r="26" spans="2:8" ht="30.75" customHeight="1"/>
  </sheetData>
  <mergeCells count="7">
    <mergeCell ref="B19:G19"/>
    <mergeCell ref="B2:H2"/>
    <mergeCell ref="C4:H4"/>
    <mergeCell ref="C6:E6"/>
    <mergeCell ref="F6:H6"/>
    <mergeCell ref="B17:H17"/>
    <mergeCell ref="B18:G18"/>
  </mergeCells>
  <pageMargins left="0.70866141732283472" right="0.70866141732283472" top="0.74803149606299213" bottom="0.74803149606299213" header="0.31496062992125984" footer="0.31496062992125984"/>
  <pageSetup paperSize="9" scale="9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5"/>
  <dimension ref="B4:C12"/>
  <sheetViews>
    <sheetView zoomScaleNormal="100" workbookViewId="0">
      <selection activeCell="K7" sqref="K7"/>
    </sheetView>
  </sheetViews>
  <sheetFormatPr defaultRowHeight="12.75"/>
  <cols>
    <col min="2" max="2" width="28" customWidth="1"/>
  </cols>
  <sheetData>
    <row r="4" spans="2:3" ht="13.5">
      <c r="B4" s="433" t="s">
        <v>226</v>
      </c>
      <c r="C4" s="259">
        <v>6.333476949590694E-2</v>
      </c>
    </row>
    <row r="5" spans="2:3" ht="13.5">
      <c r="B5" s="433" t="s">
        <v>227</v>
      </c>
      <c r="C5" s="259">
        <v>0.4881516587677725</v>
      </c>
    </row>
    <row r="6" spans="2:3" ht="27.75" customHeight="1">
      <c r="B6" s="398" t="s">
        <v>228</v>
      </c>
      <c r="C6" s="259">
        <v>0.44592847910383454</v>
      </c>
    </row>
    <row r="7" spans="2:3" ht="13.5">
      <c r="B7" s="433" t="s">
        <v>229</v>
      </c>
      <c r="C7" s="259">
        <v>2.4558380008616976E-2</v>
      </c>
    </row>
    <row r="8" spans="2:3" ht="13.5">
      <c r="B8" s="433" t="s">
        <v>230</v>
      </c>
      <c r="C8" s="259">
        <v>4.5239121068504952E-2</v>
      </c>
    </row>
    <row r="9" spans="2:3" ht="13.5">
      <c r="B9" s="433" t="s">
        <v>231</v>
      </c>
      <c r="C9" s="259">
        <v>0.11374407582938388</v>
      </c>
    </row>
    <row r="10" spans="2:3" ht="13.5">
      <c r="B10" s="433" t="s">
        <v>232</v>
      </c>
      <c r="C10" s="539">
        <v>0.74407582938388628</v>
      </c>
    </row>
    <row r="11" spans="2:3" ht="13.5">
      <c r="B11" s="433" t="s">
        <v>233</v>
      </c>
      <c r="C11" s="539">
        <v>0.68031021111589829</v>
      </c>
    </row>
    <row r="12" spans="2:3" ht="13.5">
      <c r="B12" s="433" t="s">
        <v>234</v>
      </c>
      <c r="C12" s="539">
        <v>0.38776389487289964</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9">
    <tabColor rgb="FF7030A0"/>
  </sheetPr>
  <dimension ref="A1"/>
  <sheetViews>
    <sheetView topLeftCell="A4" workbookViewId="0">
      <selection activeCell="O22" sqref="O22"/>
    </sheetView>
  </sheetViews>
  <sheetFormatPr defaultRowHeight="12.7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5">
    <pageSetUpPr fitToPage="1"/>
  </sheetPr>
  <dimension ref="B2:G19"/>
  <sheetViews>
    <sheetView workbookViewId="0">
      <selection activeCell="B19" sqref="B19:D19"/>
    </sheetView>
  </sheetViews>
  <sheetFormatPr defaultColWidth="9.140625" defaultRowHeight="13.5"/>
  <cols>
    <col min="1" max="1" width="4.7109375" style="26" customWidth="1"/>
    <col min="2" max="2" width="23.28515625" style="26" customWidth="1"/>
    <col min="3" max="3" width="20.5703125" style="26" customWidth="1"/>
    <col min="4" max="4" width="22.42578125" style="26" customWidth="1"/>
    <col min="5" max="5" width="9.140625" style="26" customWidth="1"/>
    <col min="6" max="16384" width="9.140625" style="26"/>
  </cols>
  <sheetData>
    <row r="2" spans="2:6" ht="18">
      <c r="B2" s="857" t="s">
        <v>238</v>
      </c>
      <c r="C2" s="857"/>
      <c r="D2" s="857"/>
      <c r="E2" s="731"/>
      <c r="F2" s="731"/>
    </row>
    <row r="4" spans="2:6">
      <c r="B4" s="863"/>
      <c r="C4" s="863"/>
      <c r="D4" s="863"/>
    </row>
    <row r="5" spans="2:6" ht="32.25" customHeight="1">
      <c r="B5" s="839" t="s">
        <v>239</v>
      </c>
      <c r="C5" s="839"/>
      <c r="D5" s="839"/>
    </row>
    <row r="6" spans="2:6" ht="18" customHeight="1">
      <c r="B6" s="341" t="s">
        <v>149</v>
      </c>
      <c r="C6" s="324" t="s">
        <v>240</v>
      </c>
      <c r="D6" s="772" t="s">
        <v>241</v>
      </c>
    </row>
    <row r="7" spans="2:6">
      <c r="B7" s="313" t="s">
        <v>150</v>
      </c>
      <c r="C7" s="35">
        <v>115</v>
      </c>
      <c r="D7" s="35">
        <v>0</v>
      </c>
    </row>
    <row r="8" spans="2:6">
      <c r="B8" s="313" t="s">
        <v>151</v>
      </c>
      <c r="C8" s="35">
        <v>13</v>
      </c>
      <c r="D8" s="35">
        <v>4</v>
      </c>
    </row>
    <row r="9" spans="2:6">
      <c r="B9" s="313" t="s">
        <v>153</v>
      </c>
      <c r="C9" s="35">
        <v>1</v>
      </c>
      <c r="D9" s="35">
        <v>0</v>
      </c>
    </row>
    <row r="10" spans="2:6">
      <c r="B10" s="313" t="s">
        <v>154</v>
      </c>
      <c r="C10" s="35">
        <v>2</v>
      </c>
      <c r="D10" s="35">
        <v>0</v>
      </c>
    </row>
    <row r="11" spans="2:6">
      <c r="B11" s="313" t="s">
        <v>155</v>
      </c>
      <c r="C11" s="35">
        <v>2</v>
      </c>
      <c r="D11" s="35">
        <v>2</v>
      </c>
    </row>
    <row r="12" spans="2:6">
      <c r="B12" s="313" t="s">
        <v>156</v>
      </c>
      <c r="C12" s="35">
        <v>7</v>
      </c>
      <c r="D12" s="35">
        <v>4</v>
      </c>
    </row>
    <row r="13" spans="2:6">
      <c r="B13" s="313" t="s">
        <v>157</v>
      </c>
      <c r="C13" s="35">
        <v>3</v>
      </c>
      <c r="D13" s="35">
        <v>3</v>
      </c>
    </row>
    <row r="14" spans="2:6">
      <c r="B14" s="313" t="s">
        <v>210</v>
      </c>
      <c r="C14" s="35">
        <v>6</v>
      </c>
      <c r="D14" s="35">
        <v>7</v>
      </c>
    </row>
    <row r="15" spans="2:6" ht="14.25" thickBot="1">
      <c r="B15" s="41" t="s">
        <v>159</v>
      </c>
      <c r="C15" s="59">
        <v>6</v>
      </c>
      <c r="D15" s="59">
        <v>1</v>
      </c>
    </row>
    <row r="16" spans="2:6" s="95" customFormat="1" ht="14.25" thickBot="1">
      <c r="B16" s="254" t="s">
        <v>168</v>
      </c>
      <c r="C16" s="388">
        <v>155</v>
      </c>
      <c r="D16" s="388">
        <v>21</v>
      </c>
    </row>
    <row r="17" spans="2:7" ht="27.75" customHeight="1">
      <c r="B17" s="864" t="s">
        <v>242</v>
      </c>
      <c r="C17" s="864"/>
      <c r="D17" s="864"/>
      <c r="E17" s="453"/>
      <c r="F17" s="453"/>
      <c r="G17" s="453"/>
    </row>
    <row r="18" spans="2:7" ht="9.75" customHeight="1"/>
    <row r="19" spans="2:7" ht="141.75" customHeight="1">
      <c r="B19" s="823" t="s">
        <v>243</v>
      </c>
      <c r="C19" s="823"/>
      <c r="D19" s="823"/>
    </row>
  </sheetData>
  <mergeCells count="5">
    <mergeCell ref="B4:D4"/>
    <mergeCell ref="B5:D5"/>
    <mergeCell ref="B17:D17"/>
    <mergeCell ref="B19:D19"/>
    <mergeCell ref="B2:D2"/>
  </mergeCells>
  <pageMargins left="0.7" right="0.7" top="0.75" bottom="0.75" header="0.3" footer="0.3"/>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7">
    <tabColor rgb="FF7030A0"/>
  </sheetPr>
  <dimension ref="A1"/>
  <sheetViews>
    <sheetView workbookViewId="0">
      <selection activeCell="F42" sqref="F42"/>
    </sheetView>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tabColor rgb="FF7030A0"/>
  </sheetPr>
  <dimension ref="A1"/>
  <sheetViews>
    <sheetView workbookViewId="0">
      <selection activeCell="A17" sqref="A17"/>
    </sheetView>
  </sheetViews>
  <sheetFormatPr defaultRowHeight="12.7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3"/>
  <dimension ref="B2:V23"/>
  <sheetViews>
    <sheetView topLeftCell="A11" zoomScaleNormal="100" workbookViewId="0">
      <selection activeCell="B17" sqref="B17"/>
    </sheetView>
  </sheetViews>
  <sheetFormatPr defaultRowHeight="12.75"/>
  <cols>
    <col min="1" max="1" width="3.140625" customWidth="1"/>
    <col min="2" max="2" width="28.140625" style="7" customWidth="1"/>
    <col min="3" max="3" width="10.28515625" customWidth="1"/>
    <col min="4" max="4" width="10.140625" customWidth="1"/>
    <col min="5" max="5" width="9" customWidth="1"/>
    <col min="6" max="6" width="9.85546875" customWidth="1"/>
    <col min="7" max="8" width="9.5703125" customWidth="1"/>
    <col min="9" max="9" width="10" customWidth="1"/>
    <col min="10" max="10" width="9.140625" customWidth="1"/>
    <col min="11" max="11" width="11.28515625" customWidth="1"/>
    <col min="13" max="13" width="9.140625" bestFit="1" customWidth="1"/>
  </cols>
  <sheetData>
    <row r="2" spans="2:22" ht="18.75" customHeight="1">
      <c r="B2" s="830" t="s">
        <v>244</v>
      </c>
      <c r="C2" s="830"/>
      <c r="D2" s="830"/>
      <c r="E2" s="830"/>
      <c r="F2" s="830"/>
      <c r="G2" s="830"/>
      <c r="H2" s="830"/>
      <c r="I2" s="830"/>
      <c r="J2" s="830"/>
      <c r="K2" s="830"/>
    </row>
    <row r="4" spans="2:22" ht="18">
      <c r="B4" s="865" t="s">
        <v>245</v>
      </c>
      <c r="C4" s="865"/>
      <c r="D4" s="865"/>
      <c r="E4" s="865"/>
      <c r="F4" s="865"/>
      <c r="G4" s="865"/>
      <c r="H4" s="865"/>
      <c r="I4" s="865"/>
      <c r="J4" s="865"/>
      <c r="K4" s="865"/>
    </row>
    <row r="6" spans="2:22" ht="15.75">
      <c r="B6" s="866" t="s">
        <v>246</v>
      </c>
      <c r="C6" s="866"/>
      <c r="D6" s="866"/>
      <c r="E6" s="866"/>
      <c r="F6" s="866"/>
      <c r="G6" s="866"/>
      <c r="H6" s="866"/>
      <c r="I6" s="866"/>
      <c r="J6" s="866"/>
      <c r="K6" s="866"/>
    </row>
    <row r="8" spans="2:22" ht="15">
      <c r="B8" s="867" t="s">
        <v>247</v>
      </c>
      <c r="C8" s="867"/>
      <c r="D8" s="867"/>
      <c r="E8" s="867"/>
      <c r="F8" s="867"/>
      <c r="G8" s="867"/>
      <c r="H8" s="867"/>
      <c r="I8" s="867"/>
      <c r="J8" s="867"/>
      <c r="K8" s="867"/>
    </row>
    <row r="10" spans="2:22" s="268" customFormat="1" ht="15.75" customHeight="1">
      <c r="B10" s="868" t="s">
        <v>248</v>
      </c>
      <c r="C10" s="869" t="s">
        <v>89</v>
      </c>
      <c r="D10" s="870"/>
      <c r="E10" s="869" t="s">
        <v>249</v>
      </c>
      <c r="F10" s="870"/>
      <c r="G10" s="869" t="s">
        <v>250</v>
      </c>
      <c r="H10" s="870"/>
      <c r="I10" s="869" t="s">
        <v>251</v>
      </c>
      <c r="J10" s="871"/>
      <c r="K10" s="872" t="s">
        <v>252</v>
      </c>
      <c r="L10" s="270"/>
    </row>
    <row r="11" spans="2:22" s="268" customFormat="1" ht="13.5">
      <c r="B11" s="868"/>
      <c r="C11" s="269" t="s">
        <v>253</v>
      </c>
      <c r="D11" s="579" t="s">
        <v>254</v>
      </c>
      <c r="E11" s="269" t="s">
        <v>253</v>
      </c>
      <c r="F11" s="579" t="s">
        <v>254</v>
      </c>
      <c r="G11" s="269" t="s">
        <v>253</v>
      </c>
      <c r="H11" s="579" t="s">
        <v>254</v>
      </c>
      <c r="I11" s="269" t="s">
        <v>253</v>
      </c>
      <c r="J11" s="275" t="s">
        <v>254</v>
      </c>
      <c r="K11" s="872"/>
      <c r="L11" s="270"/>
      <c r="M11" s="271"/>
      <c r="N11" s="271"/>
      <c r="O11" s="271"/>
    </row>
    <row r="12" spans="2:22" s="17" customFormat="1" ht="18.75" customHeight="1">
      <c r="B12" s="313" t="s">
        <v>255</v>
      </c>
      <c r="C12" s="14">
        <v>4532000</v>
      </c>
      <c r="D12" s="46">
        <v>4514000</v>
      </c>
      <c r="E12" s="14">
        <v>344000</v>
      </c>
      <c r="F12" s="46">
        <v>344000</v>
      </c>
      <c r="G12" s="14">
        <v>151000</v>
      </c>
      <c r="H12" s="46">
        <v>66000</v>
      </c>
      <c r="I12" s="14">
        <v>469000</v>
      </c>
      <c r="J12" s="15">
        <v>243000</v>
      </c>
      <c r="K12" s="14">
        <v>10663000</v>
      </c>
      <c r="L12" s="45"/>
      <c r="N12" s="210"/>
      <c r="O12" s="517"/>
      <c r="P12" s="21"/>
      <c r="Q12" s="21"/>
      <c r="R12" s="21"/>
      <c r="S12" s="21"/>
      <c r="T12" s="21"/>
      <c r="U12" s="21"/>
      <c r="V12" s="21"/>
    </row>
    <row r="13" spans="2:22" s="17" customFormat="1" ht="18" customHeight="1">
      <c r="B13" s="316" t="s">
        <v>256</v>
      </c>
      <c r="C13" s="14">
        <v>384000</v>
      </c>
      <c r="D13" s="46">
        <v>184000</v>
      </c>
      <c r="E13" s="14">
        <v>142000</v>
      </c>
      <c r="F13" s="46">
        <v>40000</v>
      </c>
      <c r="G13" s="14">
        <v>58000</v>
      </c>
      <c r="H13" s="46">
        <v>16000</v>
      </c>
      <c r="I13" s="14">
        <v>297000</v>
      </c>
      <c r="J13" s="15">
        <v>80000</v>
      </c>
      <c r="K13" s="14">
        <v>1202000</v>
      </c>
      <c r="L13" s="45"/>
      <c r="M13" s="670"/>
      <c r="N13" s="210"/>
      <c r="O13" s="517"/>
      <c r="P13" s="21"/>
      <c r="Q13" s="21"/>
      <c r="R13" s="21"/>
      <c r="S13" s="21"/>
      <c r="T13" s="21"/>
      <c r="U13" s="21"/>
      <c r="V13" s="21"/>
    </row>
    <row r="14" spans="2:22" s="17" customFormat="1" ht="18.75" customHeight="1">
      <c r="B14" s="313" t="s">
        <v>257</v>
      </c>
      <c r="C14" s="14">
        <v>2467000</v>
      </c>
      <c r="D14" s="46">
        <v>1272000</v>
      </c>
      <c r="E14" s="14">
        <v>135000</v>
      </c>
      <c r="F14" s="46">
        <v>111000</v>
      </c>
      <c r="G14" s="14">
        <v>84000</v>
      </c>
      <c r="H14" s="46">
        <v>46000</v>
      </c>
      <c r="I14" s="14">
        <v>239000</v>
      </c>
      <c r="J14" s="15">
        <v>156000</v>
      </c>
      <c r="K14" s="14">
        <v>4512000</v>
      </c>
      <c r="L14" s="45"/>
      <c r="M14" s="670"/>
      <c r="N14" s="210"/>
      <c r="O14" s="517"/>
      <c r="P14" s="517"/>
      <c r="Q14" s="21"/>
      <c r="R14" s="21"/>
      <c r="S14" s="21"/>
      <c r="T14" s="21"/>
      <c r="U14" s="21"/>
      <c r="V14" s="21"/>
    </row>
    <row r="15" spans="2:22" s="17" customFormat="1" ht="18.75" customHeight="1">
      <c r="B15" s="313" t="s">
        <v>258</v>
      </c>
      <c r="C15" s="14">
        <v>1455000</v>
      </c>
      <c r="D15" s="46">
        <v>819000</v>
      </c>
      <c r="E15" s="14">
        <v>73000</v>
      </c>
      <c r="F15" s="46">
        <v>75000</v>
      </c>
      <c r="G15" s="14">
        <v>14000</v>
      </c>
      <c r="H15" s="46">
        <v>6000</v>
      </c>
      <c r="I15" s="14">
        <v>36000</v>
      </c>
      <c r="J15" s="15">
        <v>17000</v>
      </c>
      <c r="K15" s="14">
        <v>2495000</v>
      </c>
      <c r="L15" s="45"/>
      <c r="N15" s="210"/>
      <c r="O15" s="517"/>
      <c r="P15" s="21"/>
      <c r="Q15" s="21"/>
      <c r="R15" s="21"/>
      <c r="S15" s="21"/>
      <c r="T15" s="21"/>
      <c r="U15" s="21"/>
      <c r="V15" s="21"/>
    </row>
    <row r="16" spans="2:22" s="17" customFormat="1" ht="28.5" customHeight="1" thickBot="1">
      <c r="B16" s="553" t="s">
        <v>259</v>
      </c>
      <c r="C16" s="43">
        <v>68000</v>
      </c>
      <c r="D16" s="617">
        <v>42000</v>
      </c>
      <c r="E16" s="43">
        <v>6000</v>
      </c>
      <c r="F16" s="617">
        <v>8000</v>
      </c>
      <c r="G16" s="43">
        <v>1000</v>
      </c>
      <c r="H16" s="617">
        <v>2000</v>
      </c>
      <c r="I16" s="43">
        <v>5000</v>
      </c>
      <c r="J16" s="20">
        <v>2000</v>
      </c>
      <c r="K16" s="19">
        <v>132000</v>
      </c>
      <c r="L16" s="45"/>
      <c r="M16" s="670"/>
      <c r="N16" s="210"/>
      <c r="O16" s="517"/>
      <c r="P16" s="21"/>
      <c r="Q16" s="21"/>
      <c r="R16" s="21"/>
      <c r="S16" s="21"/>
      <c r="T16" s="21"/>
      <c r="U16" s="21"/>
      <c r="V16" s="21"/>
    </row>
    <row r="17" spans="2:22" s="17" customFormat="1" ht="18.75" customHeight="1" thickBot="1">
      <c r="B17" s="474" t="s">
        <v>260</v>
      </c>
      <c r="C17" s="674">
        <v>8906000</v>
      </c>
      <c r="D17" s="675">
        <v>6832000</v>
      </c>
      <c r="E17" s="674">
        <v>700000</v>
      </c>
      <c r="F17" s="675">
        <v>577000</v>
      </c>
      <c r="G17" s="674">
        <v>310000</v>
      </c>
      <c r="H17" s="675">
        <v>134000</v>
      </c>
      <c r="I17" s="674">
        <v>1047000</v>
      </c>
      <c r="J17" s="291">
        <v>499000</v>
      </c>
      <c r="K17" s="18">
        <v>19005000</v>
      </c>
      <c r="L17" s="45"/>
      <c r="M17" s="670"/>
      <c r="N17" s="210"/>
      <c r="O17" s="517"/>
      <c r="P17" s="21"/>
      <c r="Q17" s="21"/>
      <c r="R17" s="21"/>
      <c r="S17" s="21"/>
      <c r="T17" s="21"/>
      <c r="U17" s="21"/>
      <c r="V17" s="21"/>
    </row>
    <row r="18" spans="2:22" ht="15" customHeight="1">
      <c r="B18" s="811" t="s">
        <v>261</v>
      </c>
      <c r="C18" s="811"/>
      <c r="D18" s="811"/>
      <c r="E18" s="811"/>
      <c r="F18" s="811"/>
      <c r="G18" s="811"/>
      <c r="H18" s="811"/>
      <c r="I18" s="811"/>
      <c r="J18" s="811"/>
      <c r="K18" s="811"/>
      <c r="L18" s="30"/>
    </row>
    <row r="19" spans="2:22" ht="13.5" customHeight="1">
      <c r="B19" s="848" t="s">
        <v>262</v>
      </c>
      <c r="C19" s="848"/>
      <c r="D19" s="848"/>
      <c r="E19" s="321"/>
      <c r="F19" s="321"/>
      <c r="G19" s="321"/>
      <c r="H19" s="321"/>
      <c r="I19" s="321"/>
      <c r="J19" s="321"/>
      <c r="K19" s="321"/>
      <c r="L19" s="321"/>
    </row>
    <row r="20" spans="2:22" ht="15" customHeight="1">
      <c r="B20" s="811" t="s">
        <v>263</v>
      </c>
      <c r="C20" s="811"/>
      <c r="D20" s="811"/>
      <c r="E20" s="811"/>
      <c r="F20" s="811"/>
      <c r="G20" s="811"/>
      <c r="H20" s="811"/>
      <c r="I20" s="811"/>
      <c r="J20" s="811"/>
      <c r="K20" s="811"/>
      <c r="L20" s="30"/>
    </row>
    <row r="21" spans="2:22" ht="13.5">
      <c r="B21" s="52"/>
      <c r="C21" s="30"/>
      <c r="D21" s="30"/>
      <c r="E21" s="30"/>
      <c r="F21" s="30"/>
      <c r="G21" s="30"/>
      <c r="H21" s="30"/>
      <c r="I21" s="30"/>
      <c r="J21" s="30"/>
      <c r="K21" s="30"/>
      <c r="L21" s="30"/>
    </row>
    <row r="23" spans="2:22" ht="13.5">
      <c r="B23" s="313"/>
      <c r="C23" s="392"/>
      <c r="D23" s="392"/>
      <c r="E23" s="392"/>
      <c r="F23" s="392"/>
    </row>
  </sheetData>
  <mergeCells count="13">
    <mergeCell ref="B18:K18"/>
    <mergeCell ref="B19:D19"/>
    <mergeCell ref="B20:K20"/>
    <mergeCell ref="B2:K2"/>
    <mergeCell ref="B4:K4"/>
    <mergeCell ref="B6:K6"/>
    <mergeCell ref="B8:K8"/>
    <mergeCell ref="B10:B11"/>
    <mergeCell ref="C10:D10"/>
    <mergeCell ref="E10:F10"/>
    <mergeCell ref="G10:H10"/>
    <mergeCell ref="I10:J10"/>
    <mergeCell ref="K10:K11"/>
  </mergeCell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dimension ref="B2:O15"/>
  <sheetViews>
    <sheetView workbookViewId="0">
      <selection activeCell="Q9" sqref="Q9"/>
    </sheetView>
  </sheetViews>
  <sheetFormatPr defaultRowHeight="12.75"/>
  <cols>
    <col min="1" max="1" width="5.28515625" customWidth="1"/>
    <col min="2" max="2" width="28.140625" style="7" customWidth="1"/>
    <col min="3" max="3" width="8.42578125" customWidth="1"/>
    <col min="4" max="4" width="8.28515625" customWidth="1"/>
    <col min="5" max="5" width="8.42578125" customWidth="1"/>
    <col min="6" max="6" width="9.28515625" customWidth="1"/>
    <col min="7" max="7" width="8.7109375" customWidth="1"/>
    <col min="8" max="8" width="9.28515625" customWidth="1"/>
    <col min="9" max="9" width="8.28515625" customWidth="1"/>
    <col min="10" max="10" width="9" customWidth="1"/>
    <col min="11" max="11" width="8.42578125" customWidth="1"/>
  </cols>
  <sheetData>
    <row r="2" spans="2:15" ht="15.75" customHeight="1">
      <c r="B2" s="867" t="s">
        <v>264</v>
      </c>
      <c r="C2" s="867"/>
      <c r="D2" s="867"/>
      <c r="E2" s="867"/>
      <c r="F2" s="867"/>
      <c r="G2" s="867"/>
      <c r="H2" s="867"/>
      <c r="I2" s="867"/>
      <c r="J2" s="867"/>
      <c r="K2" s="867"/>
    </row>
    <row r="4" spans="2:15" s="271" customFormat="1" ht="18.75" customHeight="1">
      <c r="B4" s="325"/>
      <c r="C4" s="835" t="s">
        <v>265</v>
      </c>
      <c r="D4" s="873"/>
      <c r="E4" s="835" t="s">
        <v>249</v>
      </c>
      <c r="F4" s="873"/>
      <c r="G4" s="835" t="s">
        <v>250</v>
      </c>
      <c r="H4" s="873"/>
      <c r="I4" s="835" t="s">
        <v>251</v>
      </c>
      <c r="J4" s="836"/>
      <c r="K4" s="872" t="s">
        <v>218</v>
      </c>
    </row>
    <row r="5" spans="2:15" ht="17.45" customHeight="1">
      <c r="B5" s="325" t="s">
        <v>248</v>
      </c>
      <c r="C5" s="269" t="s">
        <v>253</v>
      </c>
      <c r="D5" s="579" t="s">
        <v>254</v>
      </c>
      <c r="E5" s="269" t="s">
        <v>253</v>
      </c>
      <c r="F5" s="579" t="s">
        <v>254</v>
      </c>
      <c r="G5" s="269" t="s">
        <v>253</v>
      </c>
      <c r="H5" s="579" t="s">
        <v>254</v>
      </c>
      <c r="I5" s="269" t="s">
        <v>253</v>
      </c>
      <c r="J5" s="275" t="s">
        <v>254</v>
      </c>
      <c r="K5" s="872"/>
    </row>
    <row r="6" spans="2:15" ht="17.45" customHeight="1">
      <c r="B6" s="313" t="s">
        <v>255</v>
      </c>
      <c r="C6" s="27">
        <v>0.50887042443296659</v>
      </c>
      <c r="D6" s="79">
        <v>0.6607142857142857</v>
      </c>
      <c r="E6" s="27">
        <v>0.49142857142857144</v>
      </c>
      <c r="F6" s="79">
        <v>0.59618717504332752</v>
      </c>
      <c r="G6" s="27">
        <v>0.48709677419354841</v>
      </c>
      <c r="H6" s="79">
        <v>0.4925373134328358</v>
      </c>
      <c r="I6" s="27">
        <v>0.44794651384909262</v>
      </c>
      <c r="J6" s="28">
        <v>0.48697394789579157</v>
      </c>
      <c r="K6" s="27">
        <v>0.56106287818995004</v>
      </c>
    </row>
    <row r="7" spans="2:15" ht="18" customHeight="1">
      <c r="B7" s="316" t="s">
        <v>266</v>
      </c>
      <c r="C7" s="27">
        <v>4.3116999775432291E-2</v>
      </c>
      <c r="D7" s="79">
        <v>2.6932084309133488E-2</v>
      </c>
      <c r="E7" s="27">
        <v>0.20285714285714285</v>
      </c>
      <c r="F7" s="426">
        <v>6.9324090121317156E-2</v>
      </c>
      <c r="G7" s="27">
        <v>0.18709677419354839</v>
      </c>
      <c r="H7" s="79">
        <v>0.11940298507462686</v>
      </c>
      <c r="I7" s="27">
        <v>0.28366762177650429</v>
      </c>
      <c r="J7" s="28">
        <v>0.16032064128256512</v>
      </c>
      <c r="K7" s="27">
        <v>6.3246514075243357E-2</v>
      </c>
      <c r="O7" s="14"/>
    </row>
    <row r="8" spans="2:15" ht="16.5" customHeight="1">
      <c r="B8" s="313" t="s">
        <v>257</v>
      </c>
      <c r="C8" s="27">
        <v>0.27700426678643614</v>
      </c>
      <c r="D8" s="79">
        <v>0.18618266978922718</v>
      </c>
      <c r="E8" s="27">
        <v>0.19285714285714287</v>
      </c>
      <c r="F8" s="79">
        <v>0.1923743500866551</v>
      </c>
      <c r="G8" s="27">
        <v>0.2709677419354839</v>
      </c>
      <c r="H8" s="79">
        <v>0.34328358208955223</v>
      </c>
      <c r="I8" s="27">
        <v>0.2282712511938873</v>
      </c>
      <c r="J8" s="28">
        <v>0.31262525050100198</v>
      </c>
      <c r="K8" s="27">
        <v>0.23741120757695344</v>
      </c>
    </row>
    <row r="9" spans="2:15" ht="16.5" customHeight="1">
      <c r="B9" s="313" t="s">
        <v>258</v>
      </c>
      <c r="C9" s="27">
        <v>0.16337300696159893</v>
      </c>
      <c r="D9" s="79">
        <v>0.11987704918032786</v>
      </c>
      <c r="E9" s="27">
        <v>0.10428571428571429</v>
      </c>
      <c r="F9" s="79">
        <v>0.12998266897746968</v>
      </c>
      <c r="G9" s="27">
        <v>4.5161290322580643E-2</v>
      </c>
      <c r="H9" s="79">
        <v>4.4776119402985072E-2</v>
      </c>
      <c r="I9" s="27">
        <v>3.4383954154727794E-2</v>
      </c>
      <c r="J9" s="28">
        <v>3.406813627254509E-2</v>
      </c>
      <c r="K9" s="27">
        <v>0.13128124177847936</v>
      </c>
    </row>
    <row r="10" spans="2:15" s="17" customFormat="1" ht="30.75" customHeight="1">
      <c r="B10" s="553" t="s">
        <v>259</v>
      </c>
      <c r="C10" s="29">
        <v>7.6353020435661351E-3</v>
      </c>
      <c r="D10" s="744">
        <v>6.1475409836065573E-3</v>
      </c>
      <c r="E10" s="29">
        <v>8.5714285714285715E-2</v>
      </c>
      <c r="F10" s="755" t="s">
        <v>267</v>
      </c>
      <c r="G10" s="756" t="s">
        <v>267</v>
      </c>
      <c r="H10" s="755" t="s">
        <v>267</v>
      </c>
      <c r="I10" s="29">
        <v>4.7755491881566383E-3</v>
      </c>
      <c r="J10" s="44">
        <v>4.0080160320641279E-3</v>
      </c>
      <c r="K10" s="29">
        <v>6.9455406471981059E-3</v>
      </c>
    </row>
    <row r="11" spans="2:15" ht="16.5" thickBot="1">
      <c r="B11" s="254" t="s">
        <v>268</v>
      </c>
      <c r="C11" s="106">
        <v>1</v>
      </c>
      <c r="D11" s="580">
        <v>1</v>
      </c>
      <c r="E11" s="106">
        <v>1</v>
      </c>
      <c r="F11" s="580">
        <v>1</v>
      </c>
      <c r="G11" s="106">
        <v>1</v>
      </c>
      <c r="H11" s="580">
        <v>1</v>
      </c>
      <c r="I11" s="106">
        <v>1</v>
      </c>
      <c r="J11" s="344">
        <v>1</v>
      </c>
      <c r="K11" s="106">
        <v>1</v>
      </c>
    </row>
    <row r="12" spans="2:15" ht="13.5" customHeight="1">
      <c r="B12" s="313" t="s">
        <v>269</v>
      </c>
      <c r="C12" s="26"/>
      <c r="D12" s="26"/>
      <c r="E12" s="26"/>
      <c r="F12" s="26"/>
      <c r="G12" s="26"/>
      <c r="H12" s="26"/>
      <c r="I12" s="26"/>
      <c r="J12" s="26"/>
      <c r="K12" s="26"/>
    </row>
    <row r="13" spans="2:15" ht="12.75" customHeight="1">
      <c r="B13" s="811" t="s">
        <v>270</v>
      </c>
      <c r="C13" s="811"/>
      <c r="D13" s="811"/>
      <c r="E13" s="811"/>
      <c r="F13" s="811"/>
      <c r="G13" s="811"/>
      <c r="H13" s="811"/>
      <c r="I13" s="811"/>
      <c r="J13" s="811"/>
      <c r="K13" s="811"/>
    </row>
    <row r="14" spans="2:15" ht="12.75" customHeight="1">
      <c r="B14" s="811" t="s">
        <v>271</v>
      </c>
      <c r="C14" s="811"/>
      <c r="D14" s="811"/>
      <c r="E14" s="811"/>
      <c r="F14" s="811"/>
      <c r="G14" s="811"/>
      <c r="H14" s="811"/>
      <c r="I14" s="811"/>
      <c r="J14" s="811"/>
      <c r="K14" s="811"/>
    </row>
    <row r="15" spans="2:15" s="26" customFormat="1" ht="15.75" customHeight="1">
      <c r="B15" s="313"/>
    </row>
  </sheetData>
  <mergeCells count="8">
    <mergeCell ref="B14:K14"/>
    <mergeCell ref="B13:K13"/>
    <mergeCell ref="B2:K2"/>
    <mergeCell ref="C4:D4"/>
    <mergeCell ref="E4:F4"/>
    <mergeCell ref="G4:H4"/>
    <mergeCell ref="I4:J4"/>
    <mergeCell ref="K4:K5"/>
  </mergeCells>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5">
    <pageSetUpPr fitToPage="1"/>
  </sheetPr>
  <dimension ref="D1:Q26"/>
  <sheetViews>
    <sheetView workbookViewId="0">
      <selection activeCell="P15" sqref="P15"/>
    </sheetView>
  </sheetViews>
  <sheetFormatPr defaultRowHeight="12.75"/>
  <cols>
    <col min="4" max="4" width="3.7109375" customWidth="1"/>
    <col min="5" max="5" width="3.140625" customWidth="1"/>
    <col min="6" max="6" width="3.28515625" customWidth="1"/>
    <col min="7" max="7" width="11.28515625" customWidth="1"/>
    <col min="8" max="8" width="10.5703125" customWidth="1"/>
    <col min="9" max="9" width="13.28515625" customWidth="1"/>
    <col min="10" max="11" width="11.7109375" customWidth="1"/>
    <col min="12" max="12" width="11.28515625" customWidth="1"/>
    <col min="13" max="13" width="11.42578125" customWidth="1"/>
    <col min="14" max="15" width="10" customWidth="1"/>
    <col min="16" max="16" width="9.42578125" customWidth="1"/>
    <col min="17" max="17" width="9.5703125" customWidth="1"/>
  </cols>
  <sheetData>
    <row r="1" spans="4:17" ht="18.75" customHeight="1"/>
    <row r="2" spans="4:17" ht="26.25" customHeight="1"/>
    <row r="3" spans="4:17" ht="17.45" customHeight="1"/>
    <row r="4" spans="4:17" ht="15.75">
      <c r="G4" s="327" t="s">
        <v>272</v>
      </c>
      <c r="H4" s="327"/>
      <c r="I4" s="327"/>
      <c r="J4" s="327"/>
      <c r="K4" s="327"/>
      <c r="L4" s="327"/>
    </row>
    <row r="5" spans="4:17" ht="51.75">
      <c r="G5" s="22"/>
      <c r="H5" s="100" t="s">
        <v>273</v>
      </c>
      <c r="I5" s="101" t="s">
        <v>274</v>
      </c>
      <c r="J5" s="102" t="s">
        <v>257</v>
      </c>
      <c r="K5" s="515" t="s">
        <v>258</v>
      </c>
      <c r="L5" s="100" t="s">
        <v>259</v>
      </c>
    </row>
    <row r="6" spans="4:17">
      <c r="D6" s="21"/>
      <c r="G6" s="58" t="s">
        <v>253</v>
      </c>
      <c r="H6" s="671">
        <v>0.51500000000000001</v>
      </c>
      <c r="I6" s="671">
        <v>0.73299999999999998</v>
      </c>
      <c r="J6" s="671">
        <v>0.64800000000000002</v>
      </c>
      <c r="K6" s="671">
        <v>0.63200000000000001</v>
      </c>
      <c r="L6" s="671">
        <v>0.58299999999999996</v>
      </c>
    </row>
    <row r="7" spans="4:17">
      <c r="D7" s="21"/>
      <c r="G7" s="58" t="s">
        <v>254</v>
      </c>
      <c r="H7" s="671">
        <v>0.48499999999999999</v>
      </c>
      <c r="I7" s="671">
        <v>0.26600000000000001</v>
      </c>
      <c r="J7" s="671">
        <v>0.35099999999999998</v>
      </c>
      <c r="K7" s="671">
        <v>0.36799999999999999</v>
      </c>
      <c r="L7" s="671">
        <v>0.40899999999999997</v>
      </c>
    </row>
    <row r="8" spans="4:17">
      <c r="D8" s="21"/>
    </row>
    <row r="9" spans="4:17">
      <c r="D9" s="21"/>
    </row>
    <row r="10" spans="4:17">
      <c r="M10" s="103"/>
      <c r="N10" s="103"/>
      <c r="O10" s="103"/>
      <c r="P10" s="103"/>
      <c r="Q10" s="103"/>
    </row>
    <row r="11" spans="4:17" ht="15.75">
      <c r="F11" s="874" t="s">
        <v>275</v>
      </c>
      <c r="G11" s="874"/>
      <c r="H11" s="874"/>
      <c r="I11" s="874"/>
      <c r="J11" s="874"/>
      <c r="K11" s="874"/>
      <c r="L11" s="874"/>
      <c r="M11" s="103"/>
      <c r="N11" s="103"/>
      <c r="O11" s="103"/>
      <c r="P11" s="103"/>
      <c r="Q11" s="103"/>
    </row>
    <row r="12" spans="4:17" ht="68.25" customHeight="1">
      <c r="F12" s="22"/>
      <c r="G12" s="516" t="s">
        <v>273</v>
      </c>
      <c r="H12" s="581" t="s">
        <v>256</v>
      </c>
      <c r="I12" s="582" t="s">
        <v>257</v>
      </c>
      <c r="J12" s="516" t="s">
        <v>258</v>
      </c>
      <c r="K12" s="516" t="s">
        <v>259</v>
      </c>
    </row>
    <row r="13" spans="4:17">
      <c r="F13" s="58" t="s">
        <v>276</v>
      </c>
      <c r="G13" s="672">
        <v>0.57478713940780279</v>
      </c>
      <c r="H13" s="672">
        <v>3.6090989960604905E-2</v>
      </c>
      <c r="I13" s="672">
        <v>0.23757783708222138</v>
      </c>
      <c r="J13" s="672">
        <v>0.14449104079298514</v>
      </c>
      <c r="K13" s="672">
        <v>6.9894522811030629E-3</v>
      </c>
    </row>
    <row r="14" spans="4:17">
      <c r="F14" s="58" t="s">
        <v>277</v>
      </c>
      <c r="G14" s="673">
        <v>0.53876272513703993</v>
      </c>
      <c r="H14" s="673">
        <v>0.14252153484729835</v>
      </c>
      <c r="I14" s="673">
        <v>0.19263899765074394</v>
      </c>
      <c r="J14" s="673">
        <v>0.11589663273296789</v>
      </c>
      <c r="K14" s="673">
        <v>1.0963194988253719E-2</v>
      </c>
    </row>
    <row r="15" spans="4:17">
      <c r="F15" s="58" t="s">
        <v>278</v>
      </c>
      <c r="G15" s="672">
        <v>0.48873873873873874</v>
      </c>
      <c r="H15" s="672">
        <v>0.16666666666666666</v>
      </c>
      <c r="I15" s="672">
        <v>0.2927927927927928</v>
      </c>
      <c r="J15" s="672">
        <v>4.5045045045045043E-2</v>
      </c>
      <c r="K15" s="672">
        <v>6.7567567567567571E-3</v>
      </c>
    </row>
    <row r="16" spans="4:17">
      <c r="F16" s="58" t="s">
        <v>279</v>
      </c>
      <c r="G16" s="672">
        <v>0.46054333764553684</v>
      </c>
      <c r="H16" s="672">
        <v>0.24385510996119017</v>
      </c>
      <c r="I16" s="672">
        <v>0.25549805950840881</v>
      </c>
      <c r="J16" s="672">
        <v>3.428201811125485E-2</v>
      </c>
      <c r="K16" s="672">
        <v>4.5278137128072441E-3</v>
      </c>
    </row>
    <row r="19" spans="7:12">
      <c r="G19" s="103"/>
      <c r="H19" s="103"/>
      <c r="I19" s="103"/>
      <c r="J19" s="103"/>
      <c r="K19" s="103"/>
      <c r="L19" s="103"/>
    </row>
    <row r="20" spans="7:12">
      <c r="G20" s="260"/>
      <c r="H20" s="103"/>
      <c r="I20" s="260"/>
      <c r="J20" s="103"/>
      <c r="K20" s="103"/>
      <c r="L20" s="103"/>
    </row>
    <row r="21" spans="7:12">
      <c r="G21" s="103"/>
      <c r="H21" s="103"/>
      <c r="I21" s="103"/>
      <c r="J21" s="103"/>
      <c r="K21" s="103"/>
      <c r="L21" s="103"/>
    </row>
    <row r="22" spans="7:12">
      <c r="G22" s="103"/>
      <c r="H22" s="103"/>
      <c r="I22" s="103"/>
      <c r="J22" s="103"/>
      <c r="K22" s="103"/>
      <c r="L22" s="103"/>
    </row>
    <row r="23" spans="7:12">
      <c r="G23" s="261"/>
      <c r="H23" s="261"/>
      <c r="I23" s="261"/>
      <c r="J23" s="261"/>
      <c r="K23" s="261"/>
      <c r="L23" s="261"/>
    </row>
    <row r="24" spans="7:12">
      <c r="G24" s="261"/>
      <c r="H24" s="261"/>
      <c r="I24" s="261"/>
      <c r="J24" s="261"/>
      <c r="K24" s="261"/>
      <c r="L24" s="261"/>
    </row>
    <row r="25" spans="7:12">
      <c r="G25" s="261"/>
      <c r="H25" s="261"/>
      <c r="I25" s="261"/>
      <c r="J25" s="261"/>
      <c r="K25" s="261"/>
      <c r="L25" s="261"/>
    </row>
    <row r="26" spans="7:12">
      <c r="G26" s="261"/>
      <c r="H26" s="261"/>
      <c r="I26" s="261"/>
      <c r="J26" s="261"/>
      <c r="K26" s="261"/>
      <c r="L26" s="261"/>
    </row>
  </sheetData>
  <mergeCells count="1">
    <mergeCell ref="F11:L11"/>
  </mergeCells>
  <pageMargins left="0.70866141732283472" right="0.70866141732283472" top="0.74803149606299213" bottom="0.74803149606299213" header="0.31496062992125984" footer="0.31496062992125984"/>
  <pageSetup paperSize="9" scale="8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6"/>
  <dimension ref="B2:P30"/>
  <sheetViews>
    <sheetView zoomScaleNormal="100" workbookViewId="0">
      <selection activeCell="J10" sqref="J10"/>
    </sheetView>
  </sheetViews>
  <sheetFormatPr defaultColWidth="9.140625" defaultRowHeight="12.75"/>
  <cols>
    <col min="1" max="1" width="2.42578125" style="6" customWidth="1"/>
    <col min="2" max="2" width="41.140625" style="393" customWidth="1"/>
    <col min="3" max="3" width="11.28515625" style="413" customWidth="1"/>
    <col min="4" max="4" width="13.140625" style="413" customWidth="1"/>
    <col min="5" max="5" width="9.85546875" style="413" customWidth="1"/>
    <col min="6" max="6" width="10.5703125" style="413" customWidth="1"/>
    <col min="7" max="7" width="17.28515625" style="413" customWidth="1"/>
    <col min="8" max="8" width="11.28515625" style="413" bestFit="1" customWidth="1"/>
    <col min="9" max="16384" width="9.140625" style="6"/>
  </cols>
  <sheetData>
    <row r="2" spans="2:16" ht="15.75" customHeight="1">
      <c r="B2" s="875" t="s">
        <v>280</v>
      </c>
      <c r="C2" s="875"/>
      <c r="D2" s="875"/>
      <c r="E2" s="875"/>
      <c r="F2" s="875"/>
      <c r="G2" s="875"/>
      <c r="H2" s="875"/>
      <c r="I2" s="402"/>
    </row>
    <row r="3" spans="2:16" ht="12" customHeight="1">
      <c r="B3" s="403"/>
      <c r="C3" s="403"/>
      <c r="D3" s="403" t="s">
        <v>23</v>
      </c>
      <c r="E3" s="403"/>
      <c r="F3" s="403"/>
      <c r="G3" s="403"/>
      <c r="H3" s="403"/>
      <c r="I3" s="402"/>
    </row>
    <row r="4" spans="2:16" ht="40.5" customHeight="1">
      <c r="B4" s="394" t="s">
        <v>281</v>
      </c>
      <c r="C4" s="396" t="s">
        <v>255</v>
      </c>
      <c r="D4" s="404" t="s">
        <v>256</v>
      </c>
      <c r="E4" s="405" t="s">
        <v>257</v>
      </c>
      <c r="F4" s="404" t="s">
        <v>258</v>
      </c>
      <c r="G4" s="406" t="s">
        <v>259</v>
      </c>
      <c r="H4" s="404" t="s">
        <v>282</v>
      </c>
      <c r="I4" s="400"/>
    </row>
    <row r="5" spans="2:16" s="399" customFormat="1" ht="27.6" customHeight="1">
      <c r="B5" s="410" t="s">
        <v>95</v>
      </c>
      <c r="C5" s="432">
        <v>8591000</v>
      </c>
      <c r="D5" s="432">
        <v>995000</v>
      </c>
      <c r="E5" s="432">
        <v>1397000</v>
      </c>
      <c r="F5" s="432">
        <v>1458000</v>
      </c>
      <c r="G5" s="435">
        <v>83000</v>
      </c>
      <c r="H5" s="573">
        <v>12526000</v>
      </c>
      <c r="I5" s="407"/>
      <c r="K5" s="676"/>
      <c r="L5" s="676"/>
      <c r="M5" s="676"/>
      <c r="N5" s="676"/>
      <c r="O5" s="676"/>
      <c r="P5" s="676"/>
    </row>
    <row r="6" spans="2:16" s="399" customFormat="1" ht="13.5">
      <c r="B6" s="433" t="s">
        <v>96</v>
      </c>
      <c r="C6" s="432">
        <v>123000</v>
      </c>
      <c r="D6" s="432">
        <v>65000</v>
      </c>
      <c r="E6" s="432">
        <v>685000</v>
      </c>
      <c r="F6" s="432">
        <v>53000</v>
      </c>
      <c r="G6" s="435">
        <v>6000</v>
      </c>
      <c r="H6" s="432">
        <v>933000</v>
      </c>
      <c r="I6" s="407"/>
      <c r="K6" s="676"/>
      <c r="L6" s="676"/>
      <c r="M6" s="676"/>
      <c r="N6" s="676"/>
      <c r="O6" s="676"/>
      <c r="P6" s="676"/>
    </row>
    <row r="7" spans="2:16" s="399" customFormat="1" ht="14.25">
      <c r="B7" s="433" t="s">
        <v>128</v>
      </c>
      <c r="C7" s="432">
        <v>240000</v>
      </c>
      <c r="D7" s="432">
        <v>137000</v>
      </c>
      <c r="E7" s="432">
        <v>236000</v>
      </c>
      <c r="F7" s="432">
        <v>39000</v>
      </c>
      <c r="G7" s="435">
        <v>6000</v>
      </c>
      <c r="H7" s="432">
        <v>659000</v>
      </c>
      <c r="I7" s="407"/>
      <c r="K7" s="678"/>
      <c r="L7" s="678"/>
      <c r="M7" s="678"/>
      <c r="N7" s="678"/>
      <c r="O7" s="678"/>
      <c r="P7" s="678"/>
    </row>
    <row r="8" spans="2:16" s="399" customFormat="1" ht="13.5">
      <c r="B8" s="433" t="s">
        <v>98</v>
      </c>
      <c r="C8" s="432">
        <v>125000</v>
      </c>
      <c r="D8" s="432">
        <v>2000</v>
      </c>
      <c r="E8" s="432">
        <v>750000</v>
      </c>
      <c r="F8" s="432">
        <v>137000</v>
      </c>
      <c r="G8" s="435">
        <v>3000</v>
      </c>
      <c r="H8" s="432">
        <v>1014000</v>
      </c>
      <c r="I8" s="407"/>
      <c r="K8" s="676"/>
      <c r="L8" s="676"/>
      <c r="M8" s="676"/>
      <c r="N8" s="676"/>
      <c r="O8" s="676"/>
      <c r="P8" s="676"/>
    </row>
    <row r="9" spans="2:16" s="399" customFormat="1" ht="30" customHeight="1" thickBot="1">
      <c r="B9" s="585" t="s">
        <v>283</v>
      </c>
      <c r="C9" s="438">
        <v>27000</v>
      </c>
      <c r="D9" s="438">
        <v>1000</v>
      </c>
      <c r="E9" s="438">
        <v>589000</v>
      </c>
      <c r="F9" s="432">
        <v>121000</v>
      </c>
      <c r="G9" s="435">
        <v>1000</v>
      </c>
      <c r="H9" s="438">
        <v>740000</v>
      </c>
      <c r="I9" s="407"/>
      <c r="K9" s="676"/>
      <c r="L9" s="676"/>
      <c r="M9" s="676"/>
      <c r="N9" s="676"/>
      <c r="O9" s="676"/>
      <c r="P9" s="676"/>
    </row>
    <row r="10" spans="2:16" ht="16.5" customHeight="1" thickBot="1">
      <c r="B10" s="408" t="s">
        <v>100</v>
      </c>
      <c r="C10" s="49">
        <f>SUM(C5:C9)</f>
        <v>9106000</v>
      </c>
      <c r="D10" s="49">
        <f t="shared" ref="D10:H10" si="0">SUM(D5:D9)</f>
        <v>1200000</v>
      </c>
      <c r="E10" s="49">
        <f t="shared" si="0"/>
        <v>3657000</v>
      </c>
      <c r="F10" s="49">
        <f t="shared" si="0"/>
        <v>1808000</v>
      </c>
      <c r="G10" s="511">
        <f t="shared" si="0"/>
        <v>99000</v>
      </c>
      <c r="H10" s="49">
        <f t="shared" si="0"/>
        <v>15872000</v>
      </c>
      <c r="I10" s="400"/>
      <c r="K10" s="611"/>
      <c r="L10" s="611"/>
      <c r="M10" s="611"/>
      <c r="N10" s="611"/>
      <c r="O10" s="611"/>
      <c r="P10" s="611"/>
    </row>
    <row r="11" spans="2:16" s="399" customFormat="1" ht="13.5">
      <c r="B11" s="433" t="s">
        <v>101</v>
      </c>
      <c r="C11" s="432">
        <v>114000</v>
      </c>
      <c r="D11" s="432">
        <v>2000</v>
      </c>
      <c r="E11" s="432">
        <v>473000</v>
      </c>
      <c r="F11" s="432">
        <v>142000</v>
      </c>
      <c r="G11" s="435">
        <v>7000</v>
      </c>
      <c r="H11" s="586">
        <v>736000</v>
      </c>
      <c r="I11" s="407"/>
      <c r="K11" s="676"/>
      <c r="L11" s="676"/>
      <c r="M11" s="676"/>
      <c r="N11" s="676"/>
      <c r="O11" s="676"/>
      <c r="P11" s="676"/>
    </row>
    <row r="12" spans="2:16" s="399" customFormat="1" ht="33" customHeight="1" thickBot="1">
      <c r="B12" s="585" t="s">
        <v>102</v>
      </c>
      <c r="C12" s="438">
        <v>847000</v>
      </c>
      <c r="D12" s="588" t="s">
        <v>284</v>
      </c>
      <c r="E12" s="438">
        <v>333000</v>
      </c>
      <c r="F12" s="438">
        <v>380000</v>
      </c>
      <c r="G12" s="508">
        <v>24000</v>
      </c>
      <c r="H12" s="438">
        <v>1585000</v>
      </c>
      <c r="I12" s="407"/>
      <c r="K12" s="676"/>
      <c r="L12" s="676"/>
      <c r="M12" s="676"/>
      <c r="N12" s="676"/>
      <c r="O12" s="676"/>
      <c r="P12" s="676"/>
    </row>
    <row r="13" spans="2:16" s="409" customFormat="1" ht="16.5" thickBot="1">
      <c r="B13" s="394" t="s">
        <v>285</v>
      </c>
      <c r="C13" s="431">
        <f>SUM(C11:C12)</f>
        <v>961000</v>
      </c>
      <c r="D13" s="431">
        <f t="shared" ref="D13:H13" si="1">SUM(D11:D12)</f>
        <v>2000</v>
      </c>
      <c r="E13" s="431">
        <f t="shared" si="1"/>
        <v>806000</v>
      </c>
      <c r="F13" s="431">
        <f t="shared" si="1"/>
        <v>522000</v>
      </c>
      <c r="G13" s="511">
        <f t="shared" si="1"/>
        <v>31000</v>
      </c>
      <c r="H13" s="431">
        <f t="shared" si="1"/>
        <v>2321000</v>
      </c>
      <c r="I13" s="442"/>
      <c r="K13" s="677"/>
      <c r="L13" s="677"/>
      <c r="M13" s="677"/>
      <c r="N13" s="677"/>
      <c r="O13" s="677"/>
      <c r="P13" s="677"/>
    </row>
    <row r="14" spans="2:16" s="399" customFormat="1" ht="30.75" customHeight="1" thickBot="1">
      <c r="B14" s="587" t="s">
        <v>104</v>
      </c>
      <c r="C14" s="712">
        <v>580000</v>
      </c>
      <c r="D14" s="712">
        <v>3000</v>
      </c>
      <c r="E14" s="712">
        <v>22000</v>
      </c>
      <c r="F14" s="712">
        <v>133000</v>
      </c>
      <c r="G14" s="713">
        <v>2000</v>
      </c>
      <c r="H14" s="712">
        <v>739000</v>
      </c>
      <c r="I14" s="407"/>
      <c r="K14" s="676"/>
      <c r="L14" s="676"/>
      <c r="M14" s="676"/>
      <c r="N14" s="676"/>
      <c r="O14" s="676"/>
      <c r="P14" s="676"/>
    </row>
    <row r="15" spans="2:16" s="399" customFormat="1" ht="17.25" customHeight="1">
      <c r="B15" s="410" t="s">
        <v>105</v>
      </c>
      <c r="C15" s="586"/>
      <c r="D15" s="584"/>
      <c r="E15" s="432"/>
      <c r="F15" s="432"/>
      <c r="G15" s="583"/>
      <c r="H15" s="586"/>
      <c r="I15" s="407"/>
    </row>
    <row r="16" spans="2:16" s="399" customFormat="1" ht="16.5">
      <c r="B16" s="433" t="s">
        <v>106</v>
      </c>
      <c r="C16" s="584" t="s">
        <v>284</v>
      </c>
      <c r="D16" s="432">
        <v>2000</v>
      </c>
      <c r="E16" s="432">
        <v>2000</v>
      </c>
      <c r="F16" s="584" t="s">
        <v>284</v>
      </c>
      <c r="G16" s="435">
        <v>2000</v>
      </c>
      <c r="H16" s="584" t="s">
        <v>284</v>
      </c>
      <c r="I16" s="407"/>
    </row>
    <row r="17" spans="2:16" s="399" customFormat="1" ht="14.25" thickBot="1">
      <c r="B17" s="437" t="s">
        <v>286</v>
      </c>
      <c r="C17" s="432">
        <v>13000</v>
      </c>
      <c r="D17" s="432">
        <v>2000</v>
      </c>
      <c r="E17" s="432">
        <v>26000</v>
      </c>
      <c r="F17" s="432">
        <v>30000</v>
      </c>
      <c r="G17" s="508">
        <v>2000</v>
      </c>
      <c r="H17" s="438">
        <v>69000</v>
      </c>
      <c r="I17" s="407"/>
      <c r="K17" s="676"/>
      <c r="L17" s="676"/>
      <c r="M17" s="676"/>
      <c r="N17" s="676"/>
      <c r="O17" s="676"/>
      <c r="P17" s="676"/>
    </row>
    <row r="18" spans="2:16" s="399" customFormat="1" ht="16.5" thickBot="1">
      <c r="B18" s="510" t="s">
        <v>282</v>
      </c>
      <c r="C18" s="49">
        <v>10663000</v>
      </c>
      <c r="D18" s="49">
        <v>1202000</v>
      </c>
      <c r="E18" s="49">
        <v>4512000</v>
      </c>
      <c r="F18" s="49">
        <v>2495000</v>
      </c>
      <c r="G18" s="511">
        <v>132000</v>
      </c>
      <c r="H18" s="49">
        <v>19005000</v>
      </c>
      <c r="I18" s="407"/>
      <c r="K18" s="676"/>
      <c r="L18" s="676"/>
      <c r="M18" s="676"/>
      <c r="N18" s="676"/>
      <c r="O18" s="676"/>
      <c r="P18" s="676"/>
    </row>
    <row r="19" spans="2:16" ht="17.25" customHeight="1">
      <c r="B19" s="837" t="s">
        <v>287</v>
      </c>
      <c r="C19" s="837"/>
      <c r="D19" s="837"/>
      <c r="E19" s="837"/>
      <c r="F19" s="837"/>
      <c r="G19" s="837"/>
      <c r="H19" s="837"/>
      <c r="I19" s="321"/>
    </row>
    <row r="20" spans="2:16" ht="13.5" customHeight="1">
      <c r="B20" s="816" t="s">
        <v>288</v>
      </c>
      <c r="C20" s="816"/>
      <c r="D20" s="816"/>
      <c r="E20" s="816"/>
      <c r="F20" s="816"/>
      <c r="G20" s="816"/>
      <c r="H20" s="816"/>
      <c r="I20" s="410"/>
    </row>
    <row r="21" spans="2:16" ht="25.5" customHeight="1">
      <c r="B21" s="842" t="s">
        <v>289</v>
      </c>
      <c r="C21" s="842"/>
      <c r="D21" s="842"/>
      <c r="E21" s="842"/>
      <c r="F21" s="842"/>
      <c r="G21" s="842"/>
      <c r="H21" s="842"/>
      <c r="I21" s="411"/>
    </row>
    <row r="22" spans="2:16" ht="13.5">
      <c r="B22" s="825" t="s">
        <v>290</v>
      </c>
      <c r="C22" s="825"/>
      <c r="D22" s="825"/>
      <c r="E22" s="825"/>
      <c r="F22" s="433"/>
      <c r="G22" s="400"/>
      <c r="H22" s="400"/>
      <c r="I22" s="400"/>
    </row>
    <row r="23" spans="2:16" ht="13.5">
      <c r="B23" s="843" t="s">
        <v>171</v>
      </c>
      <c r="C23" s="843"/>
      <c r="D23" s="843"/>
      <c r="E23" s="412"/>
      <c r="F23" s="412"/>
      <c r="G23" s="412"/>
      <c r="H23" s="412"/>
      <c r="I23" s="401"/>
    </row>
    <row r="24" spans="2:16" ht="13.5">
      <c r="B24" s="843"/>
      <c r="C24" s="843"/>
      <c r="D24" s="843"/>
    </row>
    <row r="30" spans="2:16" ht="17.25" customHeight="1"/>
  </sheetData>
  <mergeCells count="7">
    <mergeCell ref="B24:D24"/>
    <mergeCell ref="B23:D23"/>
    <mergeCell ref="B2:H2"/>
    <mergeCell ref="B21:H21"/>
    <mergeCell ref="B22:E22"/>
    <mergeCell ref="B19:H19"/>
    <mergeCell ref="B20:H20"/>
  </mergeCells>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7"/>
  <dimension ref="B1:O24"/>
  <sheetViews>
    <sheetView zoomScaleNormal="100" workbookViewId="0">
      <selection activeCell="K11" sqref="K11"/>
    </sheetView>
  </sheetViews>
  <sheetFormatPr defaultRowHeight="12.75"/>
  <cols>
    <col min="1" max="1" width="3.140625" customWidth="1"/>
    <col min="2" max="2" width="38" style="7" customWidth="1"/>
    <col min="3" max="3" width="8.85546875" customWidth="1"/>
    <col min="4" max="4" width="11.5703125" customWidth="1"/>
    <col min="5" max="5" width="9.28515625" bestFit="1" customWidth="1"/>
    <col min="6" max="6" width="10" customWidth="1"/>
    <col min="7" max="7" width="17.140625" customWidth="1"/>
    <col min="8" max="8" width="8.42578125" customWidth="1"/>
  </cols>
  <sheetData>
    <row r="1" spans="2:15">
      <c r="B1" s="104"/>
      <c r="C1" s="25"/>
      <c r="D1" s="25"/>
      <c r="E1" s="25"/>
      <c r="F1" s="25"/>
      <c r="G1" s="25"/>
      <c r="H1" s="25"/>
    </row>
    <row r="2" spans="2:15" ht="15">
      <c r="B2" s="867" t="s">
        <v>291</v>
      </c>
      <c r="C2" s="867"/>
      <c r="D2" s="867"/>
      <c r="E2" s="867"/>
      <c r="F2" s="867"/>
      <c r="G2" s="867"/>
      <c r="H2" s="867"/>
    </row>
    <row r="3" spans="2:15" ht="15.75">
      <c r="B3" s="105"/>
      <c r="C3" s="63"/>
      <c r="D3" s="63"/>
      <c r="E3" s="63"/>
      <c r="F3" s="63"/>
      <c r="G3" s="63"/>
      <c r="H3" s="63"/>
    </row>
    <row r="4" spans="2:15" ht="54">
      <c r="B4" s="325" t="s">
        <v>281</v>
      </c>
      <c r="C4" s="324" t="s">
        <v>255</v>
      </c>
      <c r="D4" s="282" t="s">
        <v>256</v>
      </c>
      <c r="E4" s="335" t="s">
        <v>257</v>
      </c>
      <c r="F4" s="282" t="s">
        <v>258</v>
      </c>
      <c r="G4" s="406" t="s">
        <v>259</v>
      </c>
      <c r="H4" s="282" t="s">
        <v>218</v>
      </c>
      <c r="I4" s="30"/>
      <c r="J4" s="30"/>
    </row>
    <row r="5" spans="2:15" s="17" customFormat="1" ht="28.5" customHeight="1">
      <c r="B5" s="316" t="s">
        <v>292</v>
      </c>
      <c r="C5" s="93">
        <v>0.68585342487625733</v>
      </c>
      <c r="D5" s="93">
        <v>7.9434775666613444E-2</v>
      </c>
      <c r="E5" s="93">
        <v>0.11152802171483314</v>
      </c>
      <c r="F5" s="93">
        <v>0.11639789238384161</v>
      </c>
      <c r="G5" s="65">
        <v>6.6262174676672524E-3</v>
      </c>
      <c r="H5" s="93">
        <v>1</v>
      </c>
      <c r="I5" s="45"/>
      <c r="J5" s="45"/>
    </row>
    <row r="6" spans="2:15" s="17" customFormat="1" ht="13.5">
      <c r="B6" s="313" t="s">
        <v>96</v>
      </c>
      <c r="C6" s="93">
        <v>0.13183279742765272</v>
      </c>
      <c r="D6" s="93">
        <v>6.966773847802786E-2</v>
      </c>
      <c r="E6" s="93">
        <v>0.73419078242229363</v>
      </c>
      <c r="F6" s="93">
        <v>5.6806002143622719E-2</v>
      </c>
      <c r="G6" s="65">
        <v>6.4308681672025723E-3</v>
      </c>
      <c r="H6" s="93">
        <v>1</v>
      </c>
      <c r="I6" s="45"/>
      <c r="J6" s="45"/>
    </row>
    <row r="7" spans="2:15" s="17" customFormat="1" ht="13.5">
      <c r="B7" s="313" t="s">
        <v>128</v>
      </c>
      <c r="C7" s="93">
        <v>0.36418816388467373</v>
      </c>
      <c r="D7" s="93">
        <v>0.20789074355083459</v>
      </c>
      <c r="E7" s="93">
        <v>0.35811836115326251</v>
      </c>
      <c r="F7" s="93">
        <v>5.9180576631259481E-2</v>
      </c>
      <c r="G7" s="65">
        <v>9.104704097116844E-3</v>
      </c>
      <c r="H7" s="93">
        <v>1</v>
      </c>
      <c r="I7" s="45"/>
      <c r="J7" s="45"/>
    </row>
    <row r="8" spans="2:15" s="17" customFormat="1" ht="13.5">
      <c r="B8" s="313" t="s">
        <v>98</v>
      </c>
      <c r="C8" s="93">
        <v>0.1232741617357002</v>
      </c>
      <c r="D8" s="93">
        <v>1.9723865877712033E-3</v>
      </c>
      <c r="E8" s="93">
        <v>0.73964497041420119</v>
      </c>
      <c r="F8" s="93">
        <v>0.13510848126232741</v>
      </c>
      <c r="G8" s="65">
        <v>2.9585798816568047E-3</v>
      </c>
      <c r="H8" s="93">
        <v>1</v>
      </c>
      <c r="I8" s="45"/>
      <c r="J8" s="45"/>
    </row>
    <row r="9" spans="2:15" s="17" customFormat="1" ht="26.25" customHeight="1" thickBot="1">
      <c r="B9" s="553" t="s">
        <v>283</v>
      </c>
      <c r="C9" s="212">
        <v>3.6486486486486489E-2</v>
      </c>
      <c r="D9" s="212">
        <v>1.3513513513513514E-3</v>
      </c>
      <c r="E9" s="212">
        <v>0.79594594594594592</v>
      </c>
      <c r="F9" s="212">
        <v>0.16351351351351351</v>
      </c>
      <c r="G9" s="213">
        <v>1.3513513513513514E-3</v>
      </c>
      <c r="H9" s="212">
        <v>1</v>
      </c>
      <c r="I9" s="45"/>
      <c r="J9" s="45"/>
    </row>
    <row r="10" spans="2:15" ht="16.5" thickBot="1">
      <c r="B10" s="355" t="s">
        <v>121</v>
      </c>
      <c r="C10" s="773">
        <v>0.5737147177419355</v>
      </c>
      <c r="D10" s="94">
        <v>7.5604838709677422E-2</v>
      </c>
      <c r="E10" s="94">
        <v>0.23040574596774194</v>
      </c>
      <c r="F10" s="94">
        <v>0.11391129032258064</v>
      </c>
      <c r="G10" s="354">
        <v>6.2373991935483868E-3</v>
      </c>
      <c r="H10" s="94">
        <v>1</v>
      </c>
      <c r="I10" s="30"/>
      <c r="J10" s="30"/>
    </row>
    <row r="11" spans="2:15" s="17" customFormat="1" ht="16.5">
      <c r="B11" s="313" t="s">
        <v>101</v>
      </c>
      <c r="C11" s="774">
        <v>0.15489130434782608</v>
      </c>
      <c r="D11" s="688" t="s">
        <v>293</v>
      </c>
      <c r="E11" s="93">
        <v>0.64266304347826086</v>
      </c>
      <c r="F11" s="93">
        <v>0.19293478260869565</v>
      </c>
      <c r="G11" s="65">
        <v>9.5108695652173919E-3</v>
      </c>
      <c r="H11" s="93">
        <v>1</v>
      </c>
      <c r="I11" s="45"/>
      <c r="J11" s="45"/>
    </row>
    <row r="12" spans="2:15" s="17" customFormat="1" ht="30" customHeight="1" thickBot="1">
      <c r="B12" s="553" t="s">
        <v>102</v>
      </c>
      <c r="C12" s="212">
        <v>0.53438485804416402</v>
      </c>
      <c r="D12" s="753" t="s">
        <v>293</v>
      </c>
      <c r="E12" s="212">
        <v>0.21009463722397476</v>
      </c>
      <c r="F12" s="212">
        <v>0.23974763406940064</v>
      </c>
      <c r="G12" s="213">
        <v>1.5141955835962145E-2</v>
      </c>
      <c r="H12" s="212">
        <v>1</v>
      </c>
      <c r="I12" s="45"/>
      <c r="J12" s="45"/>
    </row>
    <row r="13" spans="2:15" s="17" customFormat="1" ht="16.5" thickBot="1">
      <c r="B13" s="281" t="s">
        <v>294</v>
      </c>
      <c r="C13" s="94">
        <v>0.4140456699698406</v>
      </c>
      <c r="D13" s="94">
        <v>8.6169754416199913E-4</v>
      </c>
      <c r="E13" s="94">
        <v>0.34726411029728566</v>
      </c>
      <c r="F13" s="94">
        <v>0.22490305902628177</v>
      </c>
      <c r="G13" s="354">
        <v>1.3356311934510987E-2</v>
      </c>
      <c r="H13" s="94">
        <v>1</v>
      </c>
      <c r="I13" s="45"/>
      <c r="J13" s="107"/>
      <c r="K13" s="21"/>
      <c r="L13" s="21"/>
      <c r="M13" s="21"/>
      <c r="N13" s="21"/>
      <c r="O13" s="21"/>
    </row>
    <row r="14" spans="2:15" s="17" customFormat="1" ht="27.75" thickBot="1">
      <c r="B14" s="567" t="s">
        <v>104</v>
      </c>
      <c r="C14" s="378">
        <v>0.78484438430311232</v>
      </c>
      <c r="D14" s="378">
        <v>4.0595399188092015E-3</v>
      </c>
      <c r="E14" s="378">
        <v>2.9769959404600813E-2</v>
      </c>
      <c r="F14" s="378">
        <v>0.17997293640054127</v>
      </c>
      <c r="G14" s="379">
        <v>2.7063599458728013E-3</v>
      </c>
      <c r="H14" s="775">
        <v>1</v>
      </c>
      <c r="I14" s="45"/>
      <c r="J14" s="107"/>
      <c r="K14" s="21"/>
      <c r="L14" s="21"/>
      <c r="M14" s="21"/>
      <c r="N14" s="21"/>
      <c r="O14" s="517"/>
    </row>
    <row r="15" spans="2:15" s="17" customFormat="1" ht="15.75" customHeight="1">
      <c r="B15" s="571" t="s">
        <v>105</v>
      </c>
      <c r="C15" s="93"/>
      <c r="D15" s="93"/>
      <c r="E15" s="93"/>
      <c r="F15" s="93"/>
      <c r="G15" s="65"/>
      <c r="H15" s="776"/>
      <c r="I15" s="45"/>
      <c r="J15" s="107"/>
      <c r="K15" s="21"/>
      <c r="L15" s="21"/>
      <c r="M15" s="21"/>
      <c r="N15" s="21"/>
      <c r="O15" s="21"/>
    </row>
    <row r="16" spans="2:15" s="17" customFormat="1" ht="16.5">
      <c r="B16" s="313" t="s">
        <v>106</v>
      </c>
      <c r="C16" s="584" t="s">
        <v>284</v>
      </c>
      <c r="D16" s="584" t="s">
        <v>284</v>
      </c>
      <c r="E16" s="584" t="s">
        <v>284</v>
      </c>
      <c r="F16" s="584" t="s">
        <v>284</v>
      </c>
      <c r="G16" s="583" t="s">
        <v>284</v>
      </c>
      <c r="H16" s="584" t="s">
        <v>284</v>
      </c>
      <c r="I16" s="45"/>
      <c r="J16" s="107"/>
      <c r="K16" s="21"/>
      <c r="L16" s="21"/>
      <c r="M16" s="21"/>
      <c r="N16" s="21"/>
      <c r="O16" s="517"/>
    </row>
    <row r="17" spans="2:15" s="17" customFormat="1" ht="14.25" thickBot="1">
      <c r="B17" s="41" t="s">
        <v>286</v>
      </c>
      <c r="C17" s="92">
        <v>0.18840579710144928</v>
      </c>
      <c r="D17" s="92">
        <v>2.8985507246376812E-2</v>
      </c>
      <c r="E17" s="92">
        <v>0.37681159420289856</v>
      </c>
      <c r="F17" s="92">
        <v>0.43478260869565216</v>
      </c>
      <c r="G17" s="262">
        <v>2.8985507246376812E-2</v>
      </c>
      <c r="H17" s="752">
        <v>1</v>
      </c>
      <c r="I17" s="45"/>
      <c r="J17" s="107"/>
      <c r="K17" s="21"/>
      <c r="L17" s="21"/>
      <c r="M17" s="21"/>
      <c r="N17" s="21"/>
      <c r="O17" s="21"/>
    </row>
    <row r="18" spans="2:15" s="17" customFormat="1" ht="16.5" thickBot="1">
      <c r="B18" s="474" t="s">
        <v>218</v>
      </c>
      <c r="C18" s="94">
        <v>0.56106287818995004</v>
      </c>
      <c r="D18" s="94">
        <v>6.3246514075243357E-2</v>
      </c>
      <c r="E18" s="94">
        <v>0.23741120757695344</v>
      </c>
      <c r="F18" s="94">
        <v>0.13128124177847936</v>
      </c>
      <c r="G18" s="354">
        <v>6.9455406471981059E-3</v>
      </c>
      <c r="H18" s="777">
        <v>1</v>
      </c>
      <c r="I18" s="45"/>
      <c r="J18" s="107"/>
      <c r="K18" s="21"/>
      <c r="L18" s="21"/>
      <c r="M18" s="21"/>
      <c r="N18" s="21"/>
      <c r="O18" s="21"/>
    </row>
    <row r="19" spans="2:15" ht="13.5">
      <c r="B19" s="108" t="s">
        <v>295</v>
      </c>
      <c r="C19" s="26"/>
      <c r="D19" s="26"/>
      <c r="E19" s="26"/>
      <c r="F19" s="26"/>
      <c r="G19" s="26"/>
      <c r="H19" s="26"/>
      <c r="I19" s="30"/>
      <c r="J19" s="30"/>
    </row>
    <row r="20" spans="2:15" ht="13.5" customHeight="1">
      <c r="B20" s="811" t="s">
        <v>296</v>
      </c>
      <c r="C20" s="811"/>
      <c r="D20" s="811"/>
      <c r="E20" s="811"/>
      <c r="F20" s="316"/>
      <c r="G20" s="316"/>
      <c r="H20" s="316"/>
      <c r="I20" s="316"/>
      <c r="J20" s="316"/>
    </row>
    <row r="21" spans="2:15" ht="43.5" customHeight="1">
      <c r="B21" s="823" t="s">
        <v>289</v>
      </c>
      <c r="C21" s="823"/>
      <c r="D21" s="823"/>
      <c r="E21" s="823"/>
      <c r="F21" s="823"/>
      <c r="G21" s="823"/>
      <c r="H21" s="823"/>
    </row>
    <row r="22" spans="2:15" ht="13.5">
      <c r="B22" s="817" t="s">
        <v>290</v>
      </c>
      <c r="C22" s="817"/>
      <c r="D22" s="817"/>
      <c r="E22" s="817"/>
      <c r="F22" s="313"/>
      <c r="G22" s="26"/>
      <c r="H22" s="26"/>
    </row>
    <row r="23" spans="2:15" ht="13.5">
      <c r="B23" s="848" t="s">
        <v>171</v>
      </c>
      <c r="C23" s="848"/>
      <c r="D23" s="848"/>
      <c r="E23" s="36"/>
      <c r="F23" s="36"/>
      <c r="G23" s="36"/>
      <c r="H23" s="36"/>
    </row>
    <row r="24" spans="2:15">
      <c r="C24" s="8"/>
      <c r="D24" s="8"/>
      <c r="E24" s="8"/>
      <c r="F24" s="8"/>
      <c r="G24" s="8"/>
      <c r="H24" s="8"/>
    </row>
  </sheetData>
  <mergeCells count="5">
    <mergeCell ref="B2:H2"/>
    <mergeCell ref="B20:E20"/>
    <mergeCell ref="B21:H21"/>
    <mergeCell ref="B22:E22"/>
    <mergeCell ref="B23:D23"/>
  </mergeCell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78">
    <tabColor rgb="FF7030A0"/>
  </sheetPr>
  <dimension ref="A1"/>
  <sheetViews>
    <sheetView workbookViewId="0">
      <selection activeCell="F36" sqref="F36"/>
    </sheetView>
  </sheetViews>
  <sheetFormatPr defaultRowHeight="12.7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85">
    <tabColor rgb="FF7030A0"/>
  </sheetPr>
  <dimension ref="A1"/>
  <sheetViews>
    <sheetView workbookViewId="0">
      <selection activeCell="I23" sqref="I23"/>
    </sheetView>
  </sheetViews>
  <sheetFormatPr defaultRowHeight="12.7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2"/>
  <dimension ref="B2:N59"/>
  <sheetViews>
    <sheetView topLeftCell="A7" zoomScaleNormal="100" workbookViewId="0">
      <selection activeCell="B37" sqref="B37"/>
    </sheetView>
  </sheetViews>
  <sheetFormatPr defaultColWidth="9.140625" defaultRowHeight="15"/>
  <cols>
    <col min="1" max="1" width="5.28515625" style="455" customWidth="1"/>
    <col min="2" max="2" width="14.28515625" style="455" customWidth="1"/>
    <col min="3" max="3" width="16.28515625" style="455" customWidth="1"/>
    <col min="4" max="4" width="13.140625" style="455" customWidth="1"/>
    <col min="5" max="5" width="14.7109375" style="455" customWidth="1"/>
    <col min="6" max="16384" width="9.140625" style="455"/>
  </cols>
  <sheetData>
    <row r="2" spans="2:6" ht="18">
      <c r="B2" s="877" t="s">
        <v>297</v>
      </c>
      <c r="C2" s="877"/>
      <c r="D2" s="877"/>
      <c r="E2" s="877"/>
    </row>
    <row r="4" spans="2:6" ht="18" customHeight="1">
      <c r="B4" s="878" t="s">
        <v>298</v>
      </c>
      <c r="C4" s="878"/>
      <c r="D4" s="878"/>
      <c r="E4" s="878"/>
    </row>
    <row r="6" spans="2:6" ht="33" customHeight="1">
      <c r="B6" s="394" t="s">
        <v>80</v>
      </c>
      <c r="C6" s="396" t="s">
        <v>299</v>
      </c>
      <c r="D6" s="396" t="s">
        <v>300</v>
      </c>
      <c r="E6" s="396" t="s">
        <v>301</v>
      </c>
      <c r="F6" s="456"/>
    </row>
    <row r="7" spans="2:6">
      <c r="B7" s="541" t="s">
        <v>302</v>
      </c>
      <c r="C7" s="589" t="s">
        <v>303</v>
      </c>
      <c r="D7" s="589">
        <v>60820</v>
      </c>
      <c r="E7" s="589">
        <v>60820</v>
      </c>
      <c r="F7" s="456"/>
    </row>
    <row r="8" spans="2:6">
      <c r="B8" s="541" t="s">
        <v>304</v>
      </c>
      <c r="C8" s="589" t="s">
        <v>303</v>
      </c>
      <c r="D8" s="589">
        <v>74409</v>
      </c>
      <c r="E8" s="589">
        <v>74409</v>
      </c>
      <c r="F8" s="456"/>
    </row>
    <row r="9" spans="2:6">
      <c r="B9" s="541" t="s">
        <v>305</v>
      </c>
      <c r="C9" s="589" t="s">
        <v>303</v>
      </c>
      <c r="D9" s="589">
        <v>129193</v>
      </c>
      <c r="E9" s="589">
        <v>129193</v>
      </c>
      <c r="F9" s="456"/>
    </row>
    <row r="10" spans="2:6">
      <c r="B10" s="541" t="s">
        <v>306</v>
      </c>
      <c r="C10" s="589" t="s">
        <v>303</v>
      </c>
      <c r="D10" s="589">
        <v>209000</v>
      </c>
      <c r="E10" s="589">
        <v>209000</v>
      </c>
      <c r="F10" s="456"/>
    </row>
    <row r="11" spans="2:6">
      <c r="B11" s="541" t="s">
        <v>307</v>
      </c>
      <c r="C11" s="589">
        <v>12756</v>
      </c>
      <c r="D11" s="589">
        <v>235635</v>
      </c>
      <c r="E11" s="589">
        <f>C11+D11</f>
        <v>248391</v>
      </c>
      <c r="F11" s="456"/>
    </row>
    <row r="12" spans="2:6">
      <c r="B12" s="541" t="s">
        <v>308</v>
      </c>
      <c r="C12" s="589" t="s">
        <v>303</v>
      </c>
      <c r="D12" s="589">
        <v>161572</v>
      </c>
      <c r="E12" s="589">
        <v>161572</v>
      </c>
      <c r="F12" s="456"/>
    </row>
    <row r="13" spans="2:6">
      <c r="B13" s="541" t="s">
        <v>309</v>
      </c>
      <c r="C13" s="589">
        <v>19711</v>
      </c>
      <c r="D13" s="589">
        <v>170932</v>
      </c>
      <c r="E13" s="589">
        <f t="shared" ref="E13:E31" si="0">C13+D13</f>
        <v>190643</v>
      </c>
      <c r="F13" s="456"/>
    </row>
    <row r="14" spans="2:6">
      <c r="B14" s="541" t="s">
        <v>310</v>
      </c>
      <c r="C14" s="589" t="s">
        <v>303</v>
      </c>
      <c r="D14" s="589">
        <v>143281</v>
      </c>
      <c r="E14" s="589">
        <v>143281</v>
      </c>
      <c r="F14" s="456"/>
    </row>
    <row r="15" spans="2:6">
      <c r="B15" s="541" t="s">
        <v>311</v>
      </c>
      <c r="C15" s="589">
        <v>82286</v>
      </c>
      <c r="D15" s="589">
        <v>131784</v>
      </c>
      <c r="E15" s="589">
        <f t="shared" si="0"/>
        <v>214070</v>
      </c>
      <c r="F15" s="456"/>
    </row>
    <row r="16" spans="2:6">
      <c r="B16" s="541" t="s">
        <v>312</v>
      </c>
      <c r="C16" s="589">
        <v>42842</v>
      </c>
      <c r="D16" s="589">
        <v>150773</v>
      </c>
      <c r="E16" s="589">
        <f t="shared" si="0"/>
        <v>193615</v>
      </c>
      <c r="F16" s="456"/>
    </row>
    <row r="17" spans="2:6">
      <c r="B17" s="541" t="s">
        <v>313</v>
      </c>
      <c r="C17" s="589">
        <v>87284</v>
      </c>
      <c r="D17" s="589">
        <v>148253</v>
      </c>
      <c r="E17" s="589">
        <f t="shared" si="0"/>
        <v>235537</v>
      </c>
      <c r="F17" s="456"/>
    </row>
    <row r="18" spans="2:6">
      <c r="B18" s="541" t="s">
        <v>314</v>
      </c>
      <c r="C18" s="589">
        <v>109666</v>
      </c>
      <c r="D18" s="589">
        <v>134023</v>
      </c>
      <c r="E18" s="589">
        <f t="shared" si="0"/>
        <v>243689</v>
      </c>
      <c r="F18" s="456"/>
    </row>
    <row r="19" spans="2:6">
      <c r="B19" s="541" t="s">
        <v>315</v>
      </c>
      <c r="C19" s="589">
        <v>117845</v>
      </c>
      <c r="D19" s="589">
        <v>153374</v>
      </c>
      <c r="E19" s="589">
        <f t="shared" si="0"/>
        <v>271219</v>
      </c>
      <c r="F19" s="456"/>
    </row>
    <row r="20" spans="2:6">
      <c r="B20" s="541" t="s">
        <v>316</v>
      </c>
      <c r="C20" s="589">
        <v>82298</v>
      </c>
      <c r="D20" s="589">
        <v>146465</v>
      </c>
      <c r="E20" s="589">
        <f t="shared" si="0"/>
        <v>228763</v>
      </c>
      <c r="F20" s="456"/>
    </row>
    <row r="21" spans="2:6">
      <c r="B21" s="541" t="s">
        <v>317</v>
      </c>
      <c r="C21" s="589">
        <v>68469</v>
      </c>
      <c r="D21" s="589">
        <v>160403</v>
      </c>
      <c r="E21" s="589">
        <f t="shared" si="0"/>
        <v>228872</v>
      </c>
      <c r="F21" s="456"/>
    </row>
    <row r="22" spans="2:6">
      <c r="B22" s="541" t="s">
        <v>318</v>
      </c>
      <c r="C22" s="589">
        <v>64362</v>
      </c>
      <c r="D22" s="589">
        <v>161854</v>
      </c>
      <c r="E22" s="589">
        <f t="shared" si="0"/>
        <v>226216</v>
      </c>
      <c r="F22" s="456"/>
    </row>
    <row r="23" spans="2:6">
      <c r="B23" s="541" t="s">
        <v>319</v>
      </c>
      <c r="C23" s="589">
        <v>63546</v>
      </c>
      <c r="D23" s="589">
        <v>121879</v>
      </c>
      <c r="E23" s="589">
        <f t="shared" si="0"/>
        <v>185425</v>
      </c>
      <c r="F23" s="456"/>
    </row>
    <row r="24" spans="2:6">
      <c r="B24" s="541" t="s">
        <v>320</v>
      </c>
      <c r="C24" s="589">
        <v>58587</v>
      </c>
      <c r="D24" s="589">
        <v>120610</v>
      </c>
      <c r="E24" s="589">
        <f t="shared" si="0"/>
        <v>179197</v>
      </c>
      <c r="F24" s="456"/>
    </row>
    <row r="25" spans="2:6">
      <c r="B25" s="541" t="s">
        <v>321</v>
      </c>
      <c r="C25" s="589">
        <v>45698</v>
      </c>
      <c r="D25" s="589">
        <v>115079</v>
      </c>
      <c r="E25" s="589">
        <f t="shared" si="0"/>
        <v>160777</v>
      </c>
      <c r="F25" s="456"/>
    </row>
    <row r="26" spans="2:6">
      <c r="B26" s="541" t="s">
        <v>322</v>
      </c>
      <c r="C26" s="589">
        <v>48193</v>
      </c>
      <c r="D26" s="589">
        <v>105936</v>
      </c>
      <c r="E26" s="589">
        <f t="shared" si="0"/>
        <v>154129</v>
      </c>
      <c r="F26" s="456"/>
    </row>
    <row r="27" spans="2:6">
      <c r="B27" s="541" t="s">
        <v>323</v>
      </c>
      <c r="C27" s="589">
        <v>49345</v>
      </c>
      <c r="D27" s="589">
        <v>94566</v>
      </c>
      <c r="E27" s="589">
        <f t="shared" si="0"/>
        <v>143911</v>
      </c>
      <c r="F27" s="456"/>
    </row>
    <row r="28" spans="2:6">
      <c r="B28" s="541" t="s">
        <v>324</v>
      </c>
      <c r="C28" s="589">
        <v>52411</v>
      </c>
      <c r="D28" s="589">
        <v>100339</v>
      </c>
      <c r="E28" s="589">
        <f>C28+D28</f>
        <v>152750</v>
      </c>
      <c r="F28" s="456"/>
    </row>
    <row r="29" spans="2:6">
      <c r="B29" s="541" t="s">
        <v>325</v>
      </c>
      <c r="C29" s="589">
        <v>56343</v>
      </c>
      <c r="D29" s="589">
        <v>90962</v>
      </c>
      <c r="E29" s="589">
        <f t="shared" si="0"/>
        <v>147305</v>
      </c>
      <c r="F29" s="456"/>
    </row>
    <row r="30" spans="2:6">
      <c r="B30" s="541" t="s">
        <v>326</v>
      </c>
      <c r="C30" s="589">
        <v>49935</v>
      </c>
      <c r="D30" s="589">
        <v>86048</v>
      </c>
      <c r="E30" s="589">
        <f t="shared" si="0"/>
        <v>135983</v>
      </c>
      <c r="F30" s="456"/>
    </row>
    <row r="31" spans="2:6">
      <c r="B31" s="541" t="s">
        <v>327</v>
      </c>
      <c r="C31" s="589">
        <v>48034</v>
      </c>
      <c r="D31" s="589">
        <v>77584</v>
      </c>
      <c r="E31" s="589">
        <f t="shared" si="0"/>
        <v>125618</v>
      </c>
      <c r="F31" s="456"/>
    </row>
    <row r="32" spans="2:6">
      <c r="B32" s="541" t="s">
        <v>328</v>
      </c>
      <c r="C32" s="589">
        <v>51166</v>
      </c>
      <c r="D32" s="589">
        <v>58721</v>
      </c>
      <c r="E32" s="589">
        <f>C32+D32</f>
        <v>109887</v>
      </c>
      <c r="F32" s="456"/>
    </row>
    <row r="33" spans="2:14">
      <c r="B33" s="457" t="s">
        <v>329</v>
      </c>
      <c r="C33" s="458">
        <v>39273</v>
      </c>
      <c r="D33" s="458">
        <v>45551</v>
      </c>
      <c r="E33" s="458">
        <v>84824</v>
      </c>
      <c r="F33" s="456"/>
    </row>
    <row r="34" spans="2:14">
      <c r="B34" s="457" t="s">
        <v>330</v>
      </c>
      <c r="C34" s="458">
        <v>42046</v>
      </c>
      <c r="D34" s="458">
        <v>28351</v>
      </c>
      <c r="E34" s="458" t="s">
        <v>303</v>
      </c>
      <c r="F34" s="456"/>
    </row>
    <row r="35" spans="2:14" ht="15.75" thickBot="1">
      <c r="B35" s="457" t="s">
        <v>331</v>
      </c>
      <c r="C35" s="458">
        <v>25322</v>
      </c>
      <c r="D35" s="458">
        <v>33892</v>
      </c>
      <c r="E35" s="458" t="s">
        <v>303</v>
      </c>
      <c r="F35" s="456"/>
    </row>
    <row r="36" spans="2:14" ht="15.75" thickBot="1">
      <c r="B36" s="459" t="s">
        <v>124</v>
      </c>
      <c r="C36" s="460">
        <f>SUM(C7:C35)</f>
        <v>1317418</v>
      </c>
      <c r="D36" s="460">
        <f>SUM(D7:D35)</f>
        <v>3451289</v>
      </c>
      <c r="E36" s="460">
        <f>SUM(E7:E33)</f>
        <v>4639096</v>
      </c>
      <c r="F36" s="456"/>
    </row>
    <row r="37" spans="2:14" ht="33" customHeight="1" thickBot="1">
      <c r="B37" s="461" t="s">
        <v>332</v>
      </c>
      <c r="C37" s="460">
        <f>C36/10585</f>
        <v>124.46084081247048</v>
      </c>
      <c r="D37" s="460">
        <f>D36/10585</f>
        <v>326.05470004723668</v>
      </c>
      <c r="E37" s="460">
        <f>E36/10585</f>
        <v>438.27076051015587</v>
      </c>
      <c r="F37" s="456"/>
    </row>
    <row r="38" spans="2:14" ht="102" customHeight="1">
      <c r="B38" s="879" t="s">
        <v>333</v>
      </c>
      <c r="C38" s="879"/>
      <c r="D38" s="879"/>
      <c r="E38" s="879"/>
      <c r="F38" s="456"/>
    </row>
    <row r="39" spans="2:14" ht="29.25" customHeight="1">
      <c r="B39" s="880" t="s">
        <v>334</v>
      </c>
      <c r="C39" s="880"/>
      <c r="D39" s="880"/>
      <c r="E39" s="880"/>
      <c r="M39" s="454"/>
      <c r="N39" s="454"/>
    </row>
    <row r="40" spans="2:14" ht="100.15" customHeight="1">
      <c r="B40" s="881" t="s">
        <v>335</v>
      </c>
      <c r="C40" s="881"/>
      <c r="D40" s="881"/>
      <c r="E40" s="881"/>
      <c r="M40" s="454"/>
      <c r="N40" s="454"/>
    </row>
    <row r="41" spans="2:14" ht="14.25" customHeight="1">
      <c r="B41" s="457" t="s">
        <v>336</v>
      </c>
      <c r="C41" s="457"/>
      <c r="D41" s="457"/>
      <c r="E41" s="457"/>
      <c r="L41" s="462"/>
      <c r="M41" s="463"/>
      <c r="N41" s="464"/>
    </row>
    <row r="42" spans="2:14">
      <c r="B42" s="876" t="s">
        <v>337</v>
      </c>
      <c r="C42" s="876"/>
      <c r="D42" s="457"/>
      <c r="E42" s="457"/>
      <c r="L42" s="462"/>
      <c r="M42" s="463"/>
      <c r="N42" s="464"/>
    </row>
    <row r="43" spans="2:14">
      <c r="L43" s="462"/>
      <c r="M43" s="463"/>
      <c r="N43" s="464"/>
    </row>
    <row r="44" spans="2:14">
      <c r="L44" s="462"/>
      <c r="M44" s="463"/>
      <c r="N44" s="464"/>
    </row>
    <row r="45" spans="2:14">
      <c r="L45" s="462"/>
      <c r="M45" s="463"/>
      <c r="N45" s="464"/>
    </row>
    <row r="46" spans="2:14">
      <c r="L46" s="462"/>
      <c r="M46" s="463"/>
      <c r="N46" s="464"/>
    </row>
    <row r="47" spans="2:14">
      <c r="L47" s="462"/>
      <c r="M47" s="463"/>
      <c r="N47" s="464"/>
    </row>
    <row r="48" spans="2:14">
      <c r="L48" s="462"/>
      <c r="M48" s="463"/>
      <c r="N48" s="464"/>
    </row>
    <row r="49" spans="12:14">
      <c r="L49" s="462"/>
      <c r="M49" s="463"/>
      <c r="N49" s="464"/>
    </row>
    <row r="50" spans="12:14">
      <c r="L50" s="462"/>
      <c r="M50" s="463"/>
      <c r="N50" s="464"/>
    </row>
    <row r="51" spans="12:14">
      <c r="L51" s="462"/>
      <c r="M51" s="463"/>
      <c r="N51" s="464"/>
    </row>
    <row r="52" spans="12:14">
      <c r="L52" s="462"/>
      <c r="M52" s="463"/>
      <c r="N52" s="464"/>
    </row>
    <row r="53" spans="12:14">
      <c r="L53" s="462"/>
      <c r="M53" s="463"/>
      <c r="N53" s="464"/>
    </row>
    <row r="54" spans="12:14">
      <c r="L54" s="462"/>
      <c r="M54" s="463"/>
      <c r="N54" s="464"/>
    </row>
    <row r="55" spans="12:14">
      <c r="L55" s="462"/>
      <c r="M55" s="463"/>
      <c r="N55" s="464"/>
    </row>
    <row r="56" spans="12:14">
      <c r="L56" s="462"/>
      <c r="M56" s="463"/>
      <c r="N56" s="464"/>
    </row>
    <row r="57" spans="12:14">
      <c r="L57" s="462"/>
      <c r="M57" s="463"/>
      <c r="N57" s="464"/>
    </row>
    <row r="58" spans="12:14">
      <c r="L58" s="462"/>
      <c r="M58" s="463"/>
      <c r="N58" s="464"/>
    </row>
    <row r="59" spans="12:14">
      <c r="L59" s="462"/>
      <c r="M59" s="463"/>
      <c r="N59" s="464"/>
    </row>
  </sheetData>
  <mergeCells count="6">
    <mergeCell ref="B42:C42"/>
    <mergeCell ref="B2:E2"/>
    <mergeCell ref="B4:E4"/>
    <mergeCell ref="B38:E38"/>
    <mergeCell ref="B39:E39"/>
    <mergeCell ref="B40:E40"/>
  </mergeCells>
  <phoneticPr fontId="81" type="noConversion"/>
  <pageMargins left="0.70866141732283472" right="0.70866141732283472" top="0.74803149606299213" bottom="0.7480314960629921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3"/>
  <dimension ref="A2:M12"/>
  <sheetViews>
    <sheetView workbookViewId="0">
      <selection activeCell="K8" sqref="K8"/>
    </sheetView>
  </sheetViews>
  <sheetFormatPr defaultRowHeight="12.75"/>
  <cols>
    <col min="10" max="10" width="10.85546875" customWidth="1"/>
  </cols>
  <sheetData>
    <row r="2" spans="1:13" ht="15.75" customHeight="1">
      <c r="A2" s="834" t="s">
        <v>338</v>
      </c>
      <c r="B2" s="834"/>
      <c r="C2" s="834"/>
      <c r="D2" s="834"/>
      <c r="E2" s="834"/>
      <c r="F2" s="834"/>
      <c r="G2" s="834"/>
      <c r="H2" s="834"/>
      <c r="I2" s="834"/>
      <c r="J2" s="312"/>
      <c r="K2" s="312"/>
      <c r="L2" s="312"/>
      <c r="M2" s="312"/>
    </row>
    <row r="4" spans="1:13" ht="18" customHeight="1">
      <c r="A4" s="882" t="s">
        <v>339</v>
      </c>
      <c r="B4" s="882"/>
      <c r="C4" s="882"/>
      <c r="D4" s="882"/>
      <c r="E4" s="882"/>
      <c r="F4" s="882"/>
      <c r="G4" s="882"/>
      <c r="H4" s="882"/>
      <c r="I4" s="882"/>
      <c r="J4" s="53"/>
      <c r="K4" s="53"/>
      <c r="L4" s="53"/>
      <c r="M4" s="53"/>
    </row>
    <row r="5" spans="1:13" ht="40.5" customHeight="1">
      <c r="A5" s="818" t="s">
        <v>340</v>
      </c>
      <c r="B5" s="818"/>
      <c r="C5" s="818"/>
      <c r="D5" s="818"/>
      <c r="E5" s="818"/>
      <c r="F5" s="818"/>
      <c r="G5" s="818"/>
      <c r="H5" s="818"/>
      <c r="I5" s="818"/>
      <c r="J5" s="53"/>
      <c r="K5" s="53"/>
      <c r="L5" s="53"/>
      <c r="M5" s="53"/>
    </row>
    <row r="6" spans="1:13" ht="31.5" customHeight="1">
      <c r="A6" s="818" t="s">
        <v>341</v>
      </c>
      <c r="B6" s="818"/>
      <c r="C6" s="818"/>
      <c r="D6" s="818"/>
      <c r="E6" s="818"/>
      <c r="F6" s="818"/>
      <c r="G6" s="818"/>
      <c r="H6" s="818"/>
      <c r="I6" s="818"/>
      <c r="J6" s="26"/>
      <c r="K6" s="26"/>
      <c r="L6" s="26"/>
      <c r="M6" s="26"/>
    </row>
    <row r="7" spans="1:13" ht="27.75" customHeight="1">
      <c r="A7" s="818" t="s">
        <v>342</v>
      </c>
      <c r="B7" s="818"/>
      <c r="C7" s="818"/>
      <c r="D7" s="818"/>
      <c r="E7" s="818"/>
      <c r="F7" s="818"/>
      <c r="G7" s="818"/>
      <c r="H7" s="818"/>
      <c r="I7" s="818"/>
      <c r="J7" s="26"/>
      <c r="K7" s="26"/>
      <c r="L7" s="26"/>
      <c r="M7" s="26"/>
    </row>
    <row r="8" spans="1:13" ht="84.75" customHeight="1">
      <c r="A8" s="818" t="s">
        <v>343</v>
      </c>
      <c r="B8" s="818"/>
      <c r="C8" s="818"/>
      <c r="D8" s="818"/>
      <c r="E8" s="818"/>
      <c r="F8" s="818"/>
      <c r="G8" s="818"/>
      <c r="H8" s="818"/>
      <c r="I8" s="818"/>
      <c r="J8" s="53"/>
      <c r="K8" s="53"/>
      <c r="L8" s="53"/>
      <c r="M8" s="53"/>
    </row>
    <row r="9" spans="1:13" ht="14.25">
      <c r="A9" s="51"/>
      <c r="B9" s="51"/>
      <c r="C9" s="51"/>
      <c r="D9" s="51"/>
      <c r="E9" s="51"/>
      <c r="F9" s="51"/>
      <c r="G9" s="51"/>
      <c r="H9" s="51"/>
      <c r="I9" s="51"/>
      <c r="J9" s="51"/>
      <c r="K9" s="51"/>
      <c r="L9" s="51"/>
      <c r="M9" s="51"/>
    </row>
    <row r="10" spans="1:13" ht="14.25">
      <c r="A10" s="51"/>
      <c r="B10" s="51"/>
      <c r="C10" s="51"/>
      <c r="D10" s="51"/>
      <c r="E10" s="51"/>
      <c r="F10" s="51"/>
      <c r="G10" s="51"/>
      <c r="H10" s="51"/>
      <c r="I10" s="51"/>
      <c r="J10" s="51"/>
      <c r="K10" s="51"/>
      <c r="L10" s="51"/>
      <c r="M10" s="51"/>
    </row>
    <row r="11" spans="1:13" ht="13.5">
      <c r="A11" s="30"/>
      <c r="B11" s="30"/>
      <c r="C11" s="30"/>
      <c r="D11" s="30"/>
      <c r="E11" s="30"/>
      <c r="F11" s="30"/>
      <c r="G11" s="30"/>
      <c r="H11" s="30"/>
      <c r="I11" s="30"/>
      <c r="J11" s="30"/>
      <c r="K11" s="30"/>
      <c r="L11" s="30"/>
      <c r="M11" s="30"/>
    </row>
    <row r="12" spans="1:13" ht="13.5">
      <c r="A12" s="30"/>
      <c r="B12" s="30"/>
      <c r="C12" s="30"/>
      <c r="D12" s="30"/>
      <c r="E12" s="30"/>
      <c r="F12" s="30"/>
      <c r="G12" s="30"/>
      <c r="H12" s="30"/>
      <c r="I12" s="30"/>
      <c r="J12" s="30"/>
      <c r="K12" s="30"/>
      <c r="L12" s="30"/>
      <c r="M12" s="30"/>
    </row>
  </sheetData>
  <mergeCells count="6">
    <mergeCell ref="A8:I8"/>
    <mergeCell ref="A2:I2"/>
    <mergeCell ref="A4:I4"/>
    <mergeCell ref="A5:I5"/>
    <mergeCell ref="A6:I6"/>
    <mergeCell ref="A7:I7"/>
  </mergeCells>
  <pageMargins left="0.70866141732283472" right="0.70866141732283472" top="0.74803149606299213" bottom="0.7480314960629921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1672-8749-4868-A8BA-1BFD2613BEB1}">
  <dimension ref="B1:I18"/>
  <sheetViews>
    <sheetView workbookViewId="0">
      <selection activeCell="F4" sqref="F4:F14"/>
    </sheetView>
  </sheetViews>
  <sheetFormatPr defaultColWidth="9.140625" defaultRowHeight="12.75"/>
  <cols>
    <col min="1" max="1" width="4.140625" style="110" customWidth="1"/>
    <col min="2" max="2" width="5.7109375" style="110" customWidth="1"/>
    <col min="3" max="3" width="14.42578125" style="480" customWidth="1"/>
    <col min="4" max="7" width="13.7109375" style="110" customWidth="1"/>
    <col min="8" max="8" width="5.85546875" style="110" customWidth="1"/>
    <col min="9" max="9" width="7.28515625" style="110" customWidth="1"/>
    <col min="10" max="10" width="12.7109375" style="110" customWidth="1"/>
    <col min="11" max="16384" width="9.140625" style="110"/>
  </cols>
  <sheetData>
    <row r="1" spans="2:9" ht="14.25" customHeight="1">
      <c r="C1" s="884"/>
      <c r="D1" s="884"/>
      <c r="E1" s="884"/>
      <c r="F1" s="884"/>
    </row>
    <row r="2" spans="2:9" ht="17.25" customHeight="1">
      <c r="B2" s="885" t="s">
        <v>344</v>
      </c>
      <c r="C2" s="885"/>
      <c r="D2" s="885"/>
      <c r="E2" s="885"/>
      <c r="F2" s="885"/>
      <c r="G2" s="885"/>
      <c r="H2" s="885"/>
    </row>
    <row r="3" spans="2:9" ht="12.75" customHeight="1">
      <c r="C3" s="886"/>
      <c r="D3" s="887"/>
      <c r="E3" s="887"/>
      <c r="F3" s="888"/>
    </row>
    <row r="4" spans="2:9" s="389" customFormat="1" ht="39" customHeight="1">
      <c r="B4" s="473"/>
      <c r="C4" s="281" t="s">
        <v>149</v>
      </c>
      <c r="D4" s="285" t="s">
        <v>345</v>
      </c>
      <c r="E4" s="476" t="s">
        <v>346</v>
      </c>
      <c r="F4" s="476" t="s">
        <v>347</v>
      </c>
      <c r="G4" s="476" t="s">
        <v>348</v>
      </c>
      <c r="H4" s="419"/>
      <c r="I4" s="390"/>
    </row>
    <row r="5" spans="2:9" ht="17.45" customHeight="1">
      <c r="C5" s="328" t="s">
        <v>150</v>
      </c>
      <c r="D5" s="87">
        <v>1761000</v>
      </c>
      <c r="E5" s="96">
        <f>F5*D5</f>
        <v>383898</v>
      </c>
      <c r="F5" s="97">
        <v>0.218</v>
      </c>
      <c r="G5" s="97">
        <f>E5/3534930</f>
        <v>0.1086013018645348</v>
      </c>
      <c r="H5" s="111"/>
      <c r="I5" s="477"/>
    </row>
    <row r="6" spans="2:9" ht="17.45" customHeight="1">
      <c r="C6" s="328" t="s">
        <v>151</v>
      </c>
      <c r="D6" s="87">
        <v>999000</v>
      </c>
      <c r="E6" s="96">
        <f t="shared" ref="E6:E14" si="0">F6*D6</f>
        <v>293706</v>
      </c>
      <c r="F6" s="97">
        <v>0.29399999999999998</v>
      </c>
      <c r="G6" s="97">
        <f t="shared" ref="G6:G14" si="1">E6/3534930</f>
        <v>8.3086793797896991E-2</v>
      </c>
      <c r="H6" s="111"/>
      <c r="I6" s="477"/>
    </row>
    <row r="7" spans="2:9" ht="17.45" customHeight="1">
      <c r="C7" s="328" t="s">
        <v>153</v>
      </c>
      <c r="D7" s="87">
        <v>5779000</v>
      </c>
      <c r="E7" s="96">
        <f t="shared" si="0"/>
        <v>728154</v>
      </c>
      <c r="F7" s="97">
        <v>0.126</v>
      </c>
      <c r="G7" s="97">
        <f t="shared" si="1"/>
        <v>0.20598823739083943</v>
      </c>
      <c r="H7" s="111"/>
      <c r="I7" s="477"/>
    </row>
    <row r="8" spans="2:9" ht="17.45" customHeight="1">
      <c r="C8" s="328" t="s">
        <v>154</v>
      </c>
      <c r="D8" s="87">
        <v>3292000</v>
      </c>
      <c r="E8" s="96">
        <f t="shared" si="0"/>
        <v>714364</v>
      </c>
      <c r="F8" s="97">
        <v>0.217</v>
      </c>
      <c r="G8" s="97">
        <f t="shared" si="1"/>
        <v>0.20208717004297114</v>
      </c>
      <c r="H8" s="111"/>
      <c r="I8" s="477"/>
    </row>
    <row r="9" spans="2:9" ht="17.45" customHeight="1">
      <c r="C9" s="328" t="s">
        <v>155</v>
      </c>
      <c r="D9" s="87">
        <v>1775000</v>
      </c>
      <c r="E9" s="96">
        <f t="shared" si="0"/>
        <v>298200</v>
      </c>
      <c r="F9" s="97">
        <v>0.16800000000000001</v>
      </c>
      <c r="G9" s="97">
        <f t="shared" si="1"/>
        <v>8.4358106101110913E-2</v>
      </c>
      <c r="H9" s="111"/>
      <c r="I9" s="477"/>
    </row>
    <row r="10" spans="2:9" ht="17.45" customHeight="1">
      <c r="C10" s="328" t="s">
        <v>156</v>
      </c>
      <c r="D10" s="87">
        <v>1493000</v>
      </c>
      <c r="E10" s="96">
        <f t="shared" si="0"/>
        <v>274712</v>
      </c>
      <c r="F10" s="97">
        <v>0.184</v>
      </c>
      <c r="G10" s="97">
        <f t="shared" si="1"/>
        <v>7.7713561513240714E-2</v>
      </c>
      <c r="H10" s="111"/>
      <c r="I10" s="477"/>
    </row>
    <row r="11" spans="2:9" ht="17.45" customHeight="1">
      <c r="C11" s="328" t="s">
        <v>157</v>
      </c>
      <c r="D11" s="87">
        <v>1390000</v>
      </c>
      <c r="E11" s="96">
        <f t="shared" si="0"/>
        <v>315530</v>
      </c>
      <c r="F11" s="97">
        <v>0.22700000000000001</v>
      </c>
      <c r="G11" s="97">
        <f t="shared" si="1"/>
        <v>8.9260607706517531E-2</v>
      </c>
      <c r="H11" s="111"/>
      <c r="I11" s="477"/>
    </row>
    <row r="12" spans="2:9" ht="17.45" customHeight="1">
      <c r="C12" s="328" t="s">
        <v>210</v>
      </c>
      <c r="D12" s="87">
        <v>380000</v>
      </c>
      <c r="E12" s="96">
        <f t="shared" si="0"/>
        <v>98800</v>
      </c>
      <c r="F12" s="97">
        <v>0.26</v>
      </c>
      <c r="G12" s="97">
        <f t="shared" si="1"/>
        <v>2.7949634080448552E-2</v>
      </c>
      <c r="H12" s="111"/>
      <c r="I12" s="477"/>
    </row>
    <row r="13" spans="2:9" ht="17.45" customHeight="1" thickBot="1">
      <c r="C13" s="112" t="s">
        <v>159</v>
      </c>
      <c r="D13" s="90">
        <v>2136000</v>
      </c>
      <c r="E13" s="91">
        <f t="shared" si="0"/>
        <v>431472</v>
      </c>
      <c r="F13" s="478">
        <v>0.20200000000000001</v>
      </c>
      <c r="G13" s="478">
        <f t="shared" si="1"/>
        <v>0.12205955987813054</v>
      </c>
      <c r="H13" s="111"/>
      <c r="I13" s="477"/>
    </row>
    <row r="14" spans="2:9" ht="18" customHeight="1" thickBot="1">
      <c r="C14" s="778" t="s">
        <v>168</v>
      </c>
      <c r="D14" s="779">
        <v>19005000</v>
      </c>
      <c r="E14" s="357">
        <f t="shared" si="0"/>
        <v>3534930</v>
      </c>
      <c r="F14" s="780">
        <v>0.186</v>
      </c>
      <c r="G14" s="781">
        <f t="shared" si="1"/>
        <v>1</v>
      </c>
      <c r="H14" s="111" t="s">
        <v>23</v>
      </c>
      <c r="I14" s="477"/>
    </row>
    <row r="15" spans="2:9" ht="55.5" customHeight="1">
      <c r="C15" s="889" t="s">
        <v>349</v>
      </c>
      <c r="D15" s="889"/>
      <c r="E15" s="889"/>
      <c r="F15" s="889"/>
      <c r="G15" s="889"/>
      <c r="H15" s="479"/>
      <c r="I15" s="479"/>
    </row>
    <row r="16" spans="2:9" ht="14.25" customHeight="1">
      <c r="C16" s="890" t="s">
        <v>350</v>
      </c>
      <c r="D16" s="890"/>
      <c r="E16" s="890"/>
      <c r="F16" s="890"/>
      <c r="G16" s="109"/>
      <c r="H16" s="111"/>
      <c r="I16" s="111"/>
    </row>
    <row r="17" spans="3:7" s="109" customFormat="1" ht="27.75" customHeight="1">
      <c r="C17" s="883" t="s">
        <v>351</v>
      </c>
      <c r="D17" s="883"/>
      <c r="E17" s="883"/>
      <c r="F17" s="883"/>
      <c r="G17" s="883"/>
    </row>
    <row r="18" spans="3:7" s="109" customFormat="1" ht="25.5" customHeight="1">
      <c r="C18" s="883" t="s">
        <v>352</v>
      </c>
      <c r="D18" s="883"/>
      <c r="E18" s="883"/>
      <c r="F18" s="883"/>
      <c r="G18" s="883"/>
    </row>
  </sheetData>
  <mergeCells count="7">
    <mergeCell ref="C18:G18"/>
    <mergeCell ref="C1:F1"/>
    <mergeCell ref="B2:H2"/>
    <mergeCell ref="C3:F3"/>
    <mergeCell ref="C15:G15"/>
    <mergeCell ref="C16:F16"/>
    <mergeCell ref="C17:G17"/>
  </mergeCells>
  <pageMargins left="0.70866141732283472" right="0.70866141732283472"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2:I33"/>
  <sheetViews>
    <sheetView zoomScaleNormal="100" workbookViewId="0">
      <selection activeCell="B13" sqref="B13"/>
    </sheetView>
  </sheetViews>
  <sheetFormatPr defaultRowHeight="12.75"/>
  <cols>
    <col min="1" max="1" width="3.42578125" customWidth="1"/>
    <col min="2" max="2" width="33.42578125" style="7" customWidth="1"/>
    <col min="3" max="7" width="12.7109375" style="8" customWidth="1"/>
    <col min="8" max="8" width="10.42578125" customWidth="1"/>
    <col min="16" max="16" width="12.5703125" customWidth="1"/>
    <col min="20" max="20" width="11.85546875" customWidth="1"/>
  </cols>
  <sheetData>
    <row r="2" spans="2:7" ht="21.75" customHeight="1">
      <c r="B2" s="812" t="s">
        <v>32</v>
      </c>
      <c r="C2" s="812"/>
      <c r="D2" s="812"/>
      <c r="E2" s="812"/>
      <c r="F2" s="812"/>
      <c r="G2" s="812"/>
    </row>
    <row r="4" spans="2:7" ht="19.5" customHeight="1">
      <c r="B4" s="813" t="s">
        <v>33</v>
      </c>
      <c r="C4" s="813"/>
      <c r="D4" s="813"/>
      <c r="E4" s="813"/>
      <c r="F4" s="813"/>
      <c r="G4" s="813"/>
    </row>
    <row r="6" spans="2:7" ht="15.75" customHeight="1">
      <c r="B6" s="814" t="s">
        <v>34</v>
      </c>
      <c r="C6" s="814"/>
      <c r="D6" s="814"/>
      <c r="E6" s="814"/>
      <c r="F6" s="814"/>
      <c r="G6" s="814"/>
    </row>
    <row r="7" spans="2:7">
      <c r="B7" s="393"/>
      <c r="C7" s="413"/>
      <c r="D7" s="413"/>
    </row>
    <row r="8" spans="2:7" s="389" customFormat="1" ht="42.75" customHeight="1">
      <c r="B8" s="394"/>
      <c r="C8" s="465">
        <v>1996</v>
      </c>
      <c r="D8" s="550">
        <v>2023</v>
      </c>
      <c r="E8" s="387" t="s">
        <v>35</v>
      </c>
      <c r="F8" s="387" t="s">
        <v>36</v>
      </c>
      <c r="G8" s="267" t="s">
        <v>37</v>
      </c>
    </row>
    <row r="9" spans="2:7" s="389" customFormat="1" ht="18.75" customHeight="1">
      <c r="B9" s="441" t="s">
        <v>38</v>
      </c>
      <c r="C9" s="431">
        <v>9059606</v>
      </c>
      <c r="D9" s="699">
        <v>19005000</v>
      </c>
      <c r="E9" s="554">
        <f>D9-C9</f>
        <v>9945394</v>
      </c>
      <c r="F9" s="555">
        <f>(D9-C9)/C9</f>
        <v>1.0977733468762327</v>
      </c>
      <c r="G9" s="431">
        <f>E9/9855</f>
        <v>1009.1723997970573</v>
      </c>
    </row>
    <row r="10" spans="2:7" ht="17.45" customHeight="1">
      <c r="B10" s="433" t="s">
        <v>39</v>
      </c>
      <c r="C10" s="432">
        <v>5794399</v>
      </c>
      <c r="D10" s="435">
        <v>15872000</v>
      </c>
      <c r="E10" s="565">
        <f t="shared" ref="E10:E13" si="0">D10-C10</f>
        <v>10077601</v>
      </c>
      <c r="F10" s="556">
        <f>(D10-C10)/C10</f>
        <v>1.7391969382847126</v>
      </c>
      <c r="G10" s="432">
        <f t="shared" ref="G10:G13" si="1">E10/9855</f>
        <v>1022.5876204972095</v>
      </c>
    </row>
    <row r="11" spans="2:7" ht="17.45" customHeight="1">
      <c r="B11" s="433" t="s">
        <v>40</v>
      </c>
      <c r="C11" s="432">
        <v>1453015</v>
      </c>
      <c r="D11" s="435">
        <v>2321000</v>
      </c>
      <c r="E11" s="565">
        <f t="shared" si="0"/>
        <v>867985</v>
      </c>
      <c r="F11" s="556">
        <f t="shared" ref="F11:F13" si="2">(D11-C11)/C11</f>
        <v>0.59736823088543478</v>
      </c>
      <c r="G11" s="432">
        <f t="shared" si="1"/>
        <v>88.075596144089289</v>
      </c>
    </row>
    <row r="12" spans="2:7" ht="17.45" customHeight="1">
      <c r="B12" s="433" t="s">
        <v>41</v>
      </c>
      <c r="C12" s="432">
        <v>1644394</v>
      </c>
      <c r="D12" s="435">
        <v>739000</v>
      </c>
      <c r="E12" s="565">
        <f t="shared" si="0"/>
        <v>-905394</v>
      </c>
      <c r="F12" s="556">
        <f t="shared" si="2"/>
        <v>-0.5505943222852917</v>
      </c>
      <c r="G12" s="432">
        <f t="shared" si="1"/>
        <v>-91.871537290715366</v>
      </c>
    </row>
    <row r="13" spans="2:7" ht="17.45" customHeight="1">
      <c r="B13" s="700" t="s">
        <v>42</v>
      </c>
      <c r="C13" s="701">
        <v>167795</v>
      </c>
      <c r="D13" s="702">
        <v>69000</v>
      </c>
      <c r="E13" s="565">
        <f t="shared" si="0"/>
        <v>-98795</v>
      </c>
      <c r="F13" s="556">
        <f t="shared" si="2"/>
        <v>-0.58878393277511254</v>
      </c>
      <c r="G13" s="432">
        <f t="shared" si="1"/>
        <v>-10.024860476915272</v>
      </c>
    </row>
    <row r="14" spans="2:7" s="17" customFormat="1" ht="17.45" customHeight="1" thickBot="1">
      <c r="B14" s="410" t="s">
        <v>43</v>
      </c>
      <c r="C14" s="703">
        <v>4.5</v>
      </c>
      <c r="D14" s="704">
        <f>D15/D9</f>
        <v>3.2771902131018154</v>
      </c>
      <c r="E14" s="557">
        <f>D14-C14</f>
        <v>-1.2228097868981846</v>
      </c>
      <c r="F14" s="558">
        <f>(D14-C14)/C14</f>
        <v>-0.27173550819959658</v>
      </c>
      <c r="G14" s="559" t="s">
        <v>44</v>
      </c>
    </row>
    <row r="15" spans="2:7" ht="17.45" customHeight="1" thickBot="1">
      <c r="B15" s="510" t="s">
        <v>45</v>
      </c>
      <c r="C15" s="49">
        <v>40583573</v>
      </c>
      <c r="D15" s="511">
        <v>62283000</v>
      </c>
      <c r="E15" s="560">
        <f>D15-C15</f>
        <v>21699427</v>
      </c>
      <c r="F15" s="555">
        <f>(D15-C15)/C15</f>
        <v>0.53468498202462356</v>
      </c>
      <c r="G15" s="561">
        <f>E15/9855</f>
        <v>2201.8698122780315</v>
      </c>
    </row>
    <row r="16" spans="2:7" s="540" customFormat="1" ht="17.45" customHeight="1">
      <c r="B16" s="441" t="s">
        <v>46</v>
      </c>
      <c r="C16" s="705"/>
      <c r="D16" s="706"/>
      <c r="E16" s="562"/>
      <c r="F16" s="563"/>
      <c r="G16" s="564"/>
    </row>
    <row r="17" spans="2:9" s="17" customFormat="1" ht="17.45" customHeight="1">
      <c r="B17" s="410" t="s">
        <v>47</v>
      </c>
      <c r="C17" s="432">
        <v>7234023</v>
      </c>
      <c r="D17" s="435">
        <v>16536000</v>
      </c>
      <c r="E17" s="565">
        <f>D17-C17</f>
        <v>9301977</v>
      </c>
      <c r="F17" s="556">
        <f>(D17-C17)/C17</f>
        <v>1.2858650020880498</v>
      </c>
      <c r="G17" s="432">
        <f>E17/9855</f>
        <v>943.88401826484017</v>
      </c>
    </row>
    <row r="18" spans="2:9" s="17" customFormat="1" ht="17.45" customHeight="1">
      <c r="B18" s="410" t="s">
        <v>48</v>
      </c>
      <c r="C18" s="432">
        <v>3976853</v>
      </c>
      <c r="D18" s="435">
        <v>8598000</v>
      </c>
      <c r="E18" s="565">
        <f t="shared" ref="E18:E25" si="3">D18-C18</f>
        <v>4621147</v>
      </c>
      <c r="F18" s="556">
        <f t="shared" ref="F18:F25" si="4">(D18-C18)/C18</f>
        <v>1.1620110172540952</v>
      </c>
      <c r="G18" s="432">
        <f t="shared" ref="G18:G25" si="5">E18/9855</f>
        <v>468.91395230847286</v>
      </c>
    </row>
    <row r="19" spans="2:9" s="17" customFormat="1" ht="17.25" customHeight="1">
      <c r="B19" s="410" t="s">
        <v>49</v>
      </c>
      <c r="C19" s="432">
        <v>1491230</v>
      </c>
      <c r="D19" s="435">
        <v>5668000</v>
      </c>
      <c r="E19" s="565">
        <f t="shared" si="3"/>
        <v>4176770</v>
      </c>
      <c r="F19" s="556">
        <f t="shared" si="4"/>
        <v>2.8008891988492719</v>
      </c>
      <c r="G19" s="432">
        <f t="shared" si="5"/>
        <v>423.82242516489094</v>
      </c>
    </row>
    <row r="20" spans="2:9" s="17" customFormat="1" ht="29.25" customHeight="1">
      <c r="B20" s="410" t="s">
        <v>50</v>
      </c>
      <c r="C20" s="5">
        <v>4552854</v>
      </c>
      <c r="D20" s="722">
        <v>12664000</v>
      </c>
      <c r="E20" s="742">
        <f>D20-C20</f>
        <v>8111146</v>
      </c>
      <c r="F20" s="166">
        <f>(D20-C20)/C20</f>
        <v>1.781551967183661</v>
      </c>
      <c r="G20" s="5">
        <f t="shared" si="5"/>
        <v>823.04880771182138</v>
      </c>
    </row>
    <row r="21" spans="2:9" s="17" customFormat="1" ht="17.45" customHeight="1">
      <c r="B21" s="410" t="s">
        <v>51</v>
      </c>
      <c r="C21" s="432">
        <v>5220826</v>
      </c>
      <c r="D21" s="435">
        <v>17860000</v>
      </c>
      <c r="E21" s="565">
        <f t="shared" si="3"/>
        <v>12639174</v>
      </c>
      <c r="F21" s="556">
        <f t="shared" si="4"/>
        <v>2.4209146215560526</v>
      </c>
      <c r="G21" s="432">
        <f t="shared" si="5"/>
        <v>1282.5138508371385</v>
      </c>
    </row>
    <row r="22" spans="2:9" s="17" customFormat="1" ht="17.45" customHeight="1">
      <c r="B22" s="410" t="s">
        <v>52</v>
      </c>
      <c r="C22" s="432">
        <v>4265305</v>
      </c>
      <c r="D22" s="435">
        <v>15488000</v>
      </c>
      <c r="E22" s="565">
        <f t="shared" si="3"/>
        <v>11222695</v>
      </c>
      <c r="F22" s="556">
        <f t="shared" si="4"/>
        <v>2.6311588503049608</v>
      </c>
      <c r="G22" s="432">
        <f t="shared" si="5"/>
        <v>1138.7818366311517</v>
      </c>
    </row>
    <row r="23" spans="2:9" s="17" customFormat="1" ht="17.45" customHeight="1">
      <c r="B23" s="410" t="s">
        <v>53</v>
      </c>
      <c r="C23" s="432">
        <v>4030850</v>
      </c>
      <c r="D23" s="435">
        <v>9545000</v>
      </c>
      <c r="E23" s="565">
        <f t="shared" si="3"/>
        <v>5514150</v>
      </c>
      <c r="F23" s="556">
        <f t="shared" si="4"/>
        <v>1.3679869010258383</v>
      </c>
      <c r="G23" s="432">
        <f t="shared" si="5"/>
        <v>559.52815829528163</v>
      </c>
    </row>
    <row r="24" spans="2:9" s="17" customFormat="1" ht="27" customHeight="1">
      <c r="B24" s="410" t="s">
        <v>54</v>
      </c>
      <c r="C24" s="5">
        <v>4841587</v>
      </c>
      <c r="D24" s="722">
        <v>11135000</v>
      </c>
      <c r="E24" s="742">
        <f t="shared" si="3"/>
        <v>6293413</v>
      </c>
      <c r="F24" s="166">
        <f t="shared" si="4"/>
        <v>1.2998657258456783</v>
      </c>
      <c r="G24" s="5">
        <f t="shared" si="5"/>
        <v>638.60101471334349</v>
      </c>
    </row>
    <row r="25" spans="2:9" s="17" customFormat="1" ht="14.25" customHeight="1">
      <c r="B25" s="410" t="s">
        <v>55</v>
      </c>
      <c r="C25" s="432">
        <v>287205</v>
      </c>
      <c r="D25" s="435">
        <v>1145000</v>
      </c>
      <c r="E25" s="565">
        <f t="shared" si="3"/>
        <v>857795</v>
      </c>
      <c r="F25" s="556">
        <f t="shared" si="4"/>
        <v>2.9866993959018817</v>
      </c>
      <c r="G25" s="432">
        <f t="shared" si="5"/>
        <v>87.041603247082705</v>
      </c>
    </row>
    <row r="26" spans="2:9" s="17" customFormat="1" ht="14.25" customHeight="1" thickBot="1">
      <c r="B26" s="410" t="s">
        <v>56</v>
      </c>
      <c r="C26" s="432">
        <v>2905584</v>
      </c>
      <c r="D26" s="435">
        <v>5498000</v>
      </c>
      <c r="E26" s="565">
        <f>D26-C26</f>
        <v>2592416</v>
      </c>
      <c r="F26" s="556">
        <f>(D26-C26)/C26</f>
        <v>0.89221856948551481</v>
      </c>
      <c r="G26" s="432">
        <f>E26/9855</f>
        <v>263.05591070522576</v>
      </c>
    </row>
    <row r="27" spans="2:9" ht="42.75" customHeight="1">
      <c r="B27" s="815" t="s">
        <v>57</v>
      </c>
      <c r="C27" s="815"/>
      <c r="D27" s="815"/>
      <c r="E27" s="815"/>
      <c r="F27" s="815"/>
      <c r="G27" s="815"/>
    </row>
    <row r="28" spans="2:9" ht="41.25" customHeight="1">
      <c r="B28" s="816" t="s">
        <v>58</v>
      </c>
      <c r="C28" s="816"/>
      <c r="D28" s="816"/>
      <c r="E28" s="816"/>
      <c r="F28" s="816"/>
      <c r="G28" s="816"/>
      <c r="I28" s="6"/>
    </row>
    <row r="29" spans="2:9" ht="13.5">
      <c r="B29" s="817" t="s">
        <v>59</v>
      </c>
      <c r="C29" s="817"/>
      <c r="D29" s="817"/>
      <c r="E29" s="35"/>
      <c r="F29" s="35"/>
      <c r="G29" s="35"/>
    </row>
    <row r="30" spans="2:9" ht="13.5">
      <c r="B30" s="313" t="s">
        <v>60</v>
      </c>
      <c r="C30" s="35"/>
      <c r="D30" s="35"/>
      <c r="E30" s="35"/>
      <c r="F30" s="35"/>
      <c r="G30" s="35"/>
    </row>
    <row r="31" spans="2:9" ht="26.25" customHeight="1">
      <c r="B31" s="811" t="s">
        <v>61</v>
      </c>
      <c r="C31" s="811"/>
      <c r="D31" s="811"/>
      <c r="E31" s="811"/>
      <c r="F31" s="811"/>
      <c r="G31" s="811"/>
    </row>
    <row r="32" spans="2:9" ht="25.5" customHeight="1">
      <c r="B32" s="811" t="s">
        <v>62</v>
      </c>
      <c r="C32" s="811"/>
      <c r="D32" s="811"/>
      <c r="E32" s="811"/>
      <c r="F32" s="811"/>
      <c r="G32" s="811"/>
    </row>
    <row r="33" spans="2:7" ht="15" customHeight="1">
      <c r="B33" s="316" t="s">
        <v>63</v>
      </c>
      <c r="C33" s="316"/>
      <c r="D33" s="316"/>
      <c r="E33" s="316"/>
      <c r="F33" s="316"/>
      <c r="G33" s="316"/>
    </row>
  </sheetData>
  <mergeCells count="8">
    <mergeCell ref="B31:G31"/>
    <mergeCell ref="B32:G32"/>
    <mergeCell ref="B2:G2"/>
    <mergeCell ref="B4:G4"/>
    <mergeCell ref="B6:G6"/>
    <mergeCell ref="B27:G27"/>
    <mergeCell ref="B28:G28"/>
    <mergeCell ref="B29:D29"/>
  </mergeCells>
  <pageMargins left="0.70866141732283505" right="0.70866141732283505" top="0.74803149606299202" bottom="0.74803149606299202" header="0.31496062992126" footer="0.31496062992126"/>
  <pageSetup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036B-45BB-4CA5-827D-5FE1EB1D5505}">
  <dimension ref="B2:J23"/>
  <sheetViews>
    <sheetView zoomScaleNormal="100" workbookViewId="0">
      <selection activeCell="M6" sqref="M6"/>
    </sheetView>
  </sheetViews>
  <sheetFormatPr defaultColWidth="9.140625" defaultRowHeight="12.75"/>
  <cols>
    <col min="1" max="1" width="3" style="6" customWidth="1"/>
    <col min="2" max="2" width="14.28515625" style="393" customWidth="1"/>
    <col min="3" max="4" width="13.7109375" style="393" customWidth="1"/>
    <col min="5" max="10" width="13.7109375" style="6" customWidth="1"/>
    <col min="11" max="16384" width="9.140625" style="6"/>
  </cols>
  <sheetData>
    <row r="2" spans="2:10" ht="21.75" customHeight="1">
      <c r="B2" s="878" t="s">
        <v>353</v>
      </c>
      <c r="C2" s="878"/>
      <c r="D2" s="878"/>
      <c r="E2" s="878"/>
      <c r="F2" s="878"/>
      <c r="G2" s="878"/>
      <c r="H2" s="878"/>
      <c r="I2" s="878"/>
      <c r="J2" s="878"/>
    </row>
    <row r="4" spans="2:10" ht="69.75" customHeight="1">
      <c r="B4" s="445" t="s">
        <v>149</v>
      </c>
      <c r="C4" s="446" t="s">
        <v>354</v>
      </c>
      <c r="D4" s="446" t="s">
        <v>355</v>
      </c>
      <c r="E4" s="446" t="s">
        <v>356</v>
      </c>
      <c r="F4" s="446" t="s">
        <v>357</v>
      </c>
      <c r="G4" s="446" t="s">
        <v>358</v>
      </c>
      <c r="H4" s="446" t="s">
        <v>359</v>
      </c>
      <c r="I4" s="446" t="s">
        <v>360</v>
      </c>
      <c r="J4" s="446" t="s">
        <v>361</v>
      </c>
    </row>
    <row r="5" spans="2:10" ht="13.5">
      <c r="B5" s="447" t="s">
        <v>150</v>
      </c>
      <c r="C5" s="448">
        <v>0</v>
      </c>
      <c r="D5" s="448">
        <v>70</v>
      </c>
      <c r="E5" s="448">
        <v>7638</v>
      </c>
      <c r="F5" s="448">
        <v>5345</v>
      </c>
      <c r="G5" s="448">
        <v>500</v>
      </c>
      <c r="H5" s="448">
        <v>613</v>
      </c>
      <c r="I5" s="448">
        <v>0</v>
      </c>
      <c r="J5" s="448">
        <v>500</v>
      </c>
    </row>
    <row r="6" spans="2:10" ht="13.5">
      <c r="B6" s="447" t="s">
        <v>151</v>
      </c>
      <c r="C6" s="432">
        <v>300</v>
      </c>
      <c r="D6" s="432">
        <v>150</v>
      </c>
      <c r="E6" s="448">
        <v>1750</v>
      </c>
      <c r="F6" s="448">
        <v>5393</v>
      </c>
      <c r="G6" s="448">
        <v>0</v>
      </c>
      <c r="H6" s="448">
        <v>4508</v>
      </c>
      <c r="I6" s="432">
        <v>1267</v>
      </c>
      <c r="J6" s="432">
        <v>530</v>
      </c>
    </row>
    <row r="7" spans="2:10" ht="13.5">
      <c r="B7" s="447" t="s">
        <v>153</v>
      </c>
      <c r="C7" s="432">
        <v>0</v>
      </c>
      <c r="D7" s="432">
        <v>1619</v>
      </c>
      <c r="E7" s="448">
        <v>7502</v>
      </c>
      <c r="F7" s="448">
        <v>7164</v>
      </c>
      <c r="G7" s="448">
        <v>1200</v>
      </c>
      <c r="H7" s="448">
        <v>13028</v>
      </c>
      <c r="I7" s="448">
        <v>2100</v>
      </c>
      <c r="J7" s="432">
        <v>1000</v>
      </c>
    </row>
    <row r="8" spans="2:10" ht="13.5">
      <c r="B8" s="447" t="s">
        <v>154</v>
      </c>
      <c r="C8" s="432">
        <v>535</v>
      </c>
      <c r="D8" s="432">
        <v>600</v>
      </c>
      <c r="E8" s="448">
        <v>1261</v>
      </c>
      <c r="F8" s="448">
        <v>5575</v>
      </c>
      <c r="G8" s="448">
        <v>7127</v>
      </c>
      <c r="H8" s="448">
        <v>0</v>
      </c>
      <c r="I8" s="432">
        <v>379</v>
      </c>
      <c r="J8" s="432">
        <v>1250</v>
      </c>
    </row>
    <row r="9" spans="2:10" ht="13.5">
      <c r="B9" s="447" t="s">
        <v>155</v>
      </c>
      <c r="C9" s="432">
        <v>514</v>
      </c>
      <c r="D9" s="432">
        <v>0</v>
      </c>
      <c r="E9" s="448">
        <v>7291</v>
      </c>
      <c r="F9" s="448">
        <v>1640</v>
      </c>
      <c r="G9" s="448">
        <v>223</v>
      </c>
      <c r="H9" s="448">
        <v>108</v>
      </c>
      <c r="I9" s="448">
        <v>15</v>
      </c>
      <c r="J9" s="432">
        <v>1104</v>
      </c>
    </row>
    <row r="10" spans="2:10" ht="13.5">
      <c r="B10" s="447" t="s">
        <v>156</v>
      </c>
      <c r="C10" s="432">
        <v>24</v>
      </c>
      <c r="D10" s="432">
        <v>0</v>
      </c>
      <c r="E10" s="448">
        <v>50</v>
      </c>
      <c r="F10" s="448">
        <v>5782</v>
      </c>
      <c r="G10" s="448">
        <v>100</v>
      </c>
      <c r="H10" s="448">
        <v>1408</v>
      </c>
      <c r="I10" s="448">
        <v>2550</v>
      </c>
      <c r="J10" s="432">
        <v>0</v>
      </c>
    </row>
    <row r="11" spans="2:10" ht="13.5">
      <c r="B11" s="447" t="s">
        <v>157</v>
      </c>
      <c r="C11" s="432">
        <v>0</v>
      </c>
      <c r="D11" s="432">
        <v>168</v>
      </c>
      <c r="E11" s="448">
        <v>5749</v>
      </c>
      <c r="F11" s="448">
        <v>7264</v>
      </c>
      <c r="G11" s="448">
        <v>1419</v>
      </c>
      <c r="H11" s="448">
        <v>10045</v>
      </c>
      <c r="I11" s="448">
        <v>2004</v>
      </c>
      <c r="J11" s="432">
        <v>1325</v>
      </c>
    </row>
    <row r="12" spans="2:10" ht="13.5">
      <c r="B12" s="447" t="s">
        <v>210</v>
      </c>
      <c r="C12" s="432">
        <v>0</v>
      </c>
      <c r="D12" s="432">
        <v>100</v>
      </c>
      <c r="E12" s="448">
        <v>174</v>
      </c>
      <c r="F12" s="448">
        <v>1885</v>
      </c>
      <c r="G12" s="448">
        <v>0</v>
      </c>
      <c r="H12" s="448">
        <v>0</v>
      </c>
      <c r="I12" s="448">
        <v>0</v>
      </c>
      <c r="J12" s="432">
        <v>0</v>
      </c>
    </row>
    <row r="13" spans="2:10" ht="14.25" thickBot="1">
      <c r="B13" s="449" t="s">
        <v>159</v>
      </c>
      <c r="C13" s="450">
        <v>0</v>
      </c>
      <c r="D13" s="450">
        <v>493</v>
      </c>
      <c r="E13" s="450">
        <v>4829</v>
      </c>
      <c r="F13" s="450">
        <v>2302</v>
      </c>
      <c r="G13" s="450">
        <v>0</v>
      </c>
      <c r="H13" s="450">
        <v>5577</v>
      </c>
      <c r="I13" s="450">
        <v>3719</v>
      </c>
      <c r="J13" s="450">
        <v>820</v>
      </c>
    </row>
    <row r="14" spans="2:10" ht="14.25" thickBot="1">
      <c r="B14" s="451" t="s">
        <v>168</v>
      </c>
      <c r="C14" s="782">
        <v>1373</v>
      </c>
      <c r="D14" s="452">
        <v>3200</v>
      </c>
      <c r="E14" s="452">
        <v>36244</v>
      </c>
      <c r="F14" s="452">
        <v>42350</v>
      </c>
      <c r="G14" s="452">
        <v>10569</v>
      </c>
      <c r="H14" s="452">
        <v>35287</v>
      </c>
      <c r="I14" s="452">
        <v>12034</v>
      </c>
      <c r="J14" s="452">
        <v>6529</v>
      </c>
    </row>
    <row r="15" spans="2:10" ht="15" customHeight="1">
      <c r="B15" s="864" t="s">
        <v>362</v>
      </c>
      <c r="C15" s="864"/>
      <c r="D15" s="864"/>
      <c r="E15" s="864"/>
      <c r="F15" s="864"/>
      <c r="G15" s="864"/>
      <c r="H15" s="864"/>
      <c r="I15" s="864"/>
      <c r="J15" s="864"/>
    </row>
    <row r="16" spans="2:10" ht="27.75" customHeight="1">
      <c r="B16" s="826" t="s">
        <v>363</v>
      </c>
      <c r="C16" s="826"/>
      <c r="D16" s="826"/>
      <c r="E16" s="826"/>
      <c r="F16" s="826"/>
      <c r="G16" s="826"/>
      <c r="H16" s="826"/>
      <c r="I16" s="826"/>
      <c r="J16" s="826"/>
    </row>
    <row r="17" spans="2:10" ht="27.75" customHeight="1">
      <c r="B17" s="891" t="s">
        <v>364</v>
      </c>
      <c r="C17" s="891"/>
      <c r="D17" s="891"/>
      <c r="E17" s="891"/>
      <c r="F17" s="891"/>
      <c r="G17" s="891"/>
      <c r="H17" s="891"/>
      <c r="I17" s="891"/>
      <c r="J17" s="891"/>
    </row>
    <row r="18" spans="2:10" ht="57" customHeight="1">
      <c r="B18" s="826" t="s">
        <v>365</v>
      </c>
      <c r="C18" s="826"/>
      <c r="D18" s="826"/>
      <c r="E18" s="826"/>
      <c r="F18" s="826"/>
      <c r="G18" s="826"/>
      <c r="H18" s="826"/>
      <c r="I18" s="826"/>
      <c r="J18" s="826"/>
    </row>
    <row r="19" spans="2:10" ht="29.25" customHeight="1">
      <c r="B19" s="6"/>
      <c r="C19" s="6"/>
      <c r="D19" s="6"/>
    </row>
    <row r="20" spans="2:10" ht="42.75" customHeight="1">
      <c r="B20" s="6"/>
      <c r="C20" s="6"/>
      <c r="D20" s="6"/>
    </row>
    <row r="21" spans="2:10" ht="39.75" customHeight="1">
      <c r="B21" s="6"/>
      <c r="C21" s="6"/>
      <c r="D21" s="6"/>
    </row>
    <row r="22" spans="2:10" ht="99" customHeight="1">
      <c r="B22" s="6"/>
      <c r="C22" s="6"/>
      <c r="D22" s="6"/>
    </row>
    <row r="23" spans="2:10" ht="106.5" customHeight="1">
      <c r="B23" s="842" t="s">
        <v>366</v>
      </c>
      <c r="C23" s="842"/>
      <c r="D23" s="842"/>
      <c r="E23" s="842"/>
      <c r="F23" s="842"/>
      <c r="G23" s="842"/>
      <c r="H23" s="842"/>
    </row>
  </sheetData>
  <mergeCells count="6">
    <mergeCell ref="B23:H23"/>
    <mergeCell ref="B2:J2"/>
    <mergeCell ref="B15:J15"/>
    <mergeCell ref="B18:J18"/>
    <mergeCell ref="B17:J17"/>
    <mergeCell ref="B16:J1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88">
    <tabColor rgb="FF7030A0"/>
  </sheetPr>
  <dimension ref="A1"/>
  <sheetViews>
    <sheetView workbookViewId="0">
      <selection activeCell="O11" sqref="O11"/>
    </sheetView>
  </sheetViews>
  <sheetFormatPr defaultRowHeight="12.7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0">
    <pageSetUpPr fitToPage="1"/>
  </sheetPr>
  <dimension ref="B2:G19"/>
  <sheetViews>
    <sheetView topLeftCell="A10" zoomScaleNormal="100" workbookViewId="0">
      <selection activeCell="F7" sqref="F7"/>
    </sheetView>
  </sheetViews>
  <sheetFormatPr defaultColWidth="9.140625" defaultRowHeight="12.75"/>
  <cols>
    <col min="1" max="1" width="2.42578125" style="6" customWidth="1"/>
    <col min="2" max="2" width="33.42578125" style="6" customWidth="1"/>
    <col min="3" max="7" width="12.7109375" style="6" customWidth="1"/>
    <col min="8" max="16384" width="9.140625" style="6"/>
  </cols>
  <sheetData>
    <row r="2" spans="2:7" ht="18" customHeight="1">
      <c r="B2" s="893" t="s">
        <v>367</v>
      </c>
      <c r="C2" s="893"/>
      <c r="D2" s="893"/>
      <c r="E2" s="893"/>
      <c r="F2" s="893"/>
      <c r="G2" s="893"/>
    </row>
    <row r="4" spans="2:7" ht="15.75" customHeight="1">
      <c r="B4" s="833" t="s">
        <v>368</v>
      </c>
      <c r="C4" s="833"/>
      <c r="D4" s="833"/>
      <c r="E4" s="833"/>
      <c r="F4" s="833"/>
      <c r="G4" s="833"/>
    </row>
    <row r="6" spans="2:7" s="533" customFormat="1" ht="15" customHeight="1">
      <c r="B6" s="576"/>
      <c r="C6" s="855" t="s">
        <v>369</v>
      </c>
      <c r="D6" s="856"/>
      <c r="E6" s="855" t="s">
        <v>205</v>
      </c>
      <c r="F6" s="856"/>
      <c r="G6" s="894" t="s">
        <v>370</v>
      </c>
    </row>
    <row r="7" spans="2:7" s="590" customFormat="1" ht="15.75">
      <c r="B7" s="394" t="s">
        <v>371</v>
      </c>
      <c r="C7" s="475" t="s">
        <v>136</v>
      </c>
      <c r="D7" s="552" t="s">
        <v>372</v>
      </c>
      <c r="E7" s="475" t="s">
        <v>136</v>
      </c>
      <c r="F7" s="552" t="s">
        <v>372</v>
      </c>
      <c r="G7" s="855"/>
    </row>
    <row r="8" spans="2:7" s="399" customFormat="1" ht="27">
      <c r="B8" s="591" t="s">
        <v>373</v>
      </c>
      <c r="C8" s="592">
        <v>1139000</v>
      </c>
      <c r="D8" s="593">
        <f>C8/3495000</f>
        <v>0.32589413447782545</v>
      </c>
      <c r="E8" s="5">
        <v>1397000</v>
      </c>
      <c r="F8" s="783">
        <f>E8/4119000</f>
        <v>0.33915999028890509</v>
      </c>
      <c r="G8" s="594">
        <f>(E8-C8)/C8</f>
        <v>0.22651448639157157</v>
      </c>
    </row>
    <row r="9" spans="2:7" s="399" customFormat="1" ht="13.5">
      <c r="B9" s="407" t="s">
        <v>96</v>
      </c>
      <c r="C9" s="5">
        <v>559000</v>
      </c>
      <c r="D9" s="593">
        <f t="shared" ref="D9:D12" si="0">C9/3495000</f>
        <v>0.15994277539341917</v>
      </c>
      <c r="E9" s="5">
        <v>685000</v>
      </c>
      <c r="F9" s="783">
        <f t="shared" ref="F9:F17" si="1">E9/4119000</f>
        <v>0.16630250060694343</v>
      </c>
      <c r="G9" s="594">
        <f t="shared" ref="G9:G15" si="2">(E9-C9)/C9</f>
        <v>0.22540250447227192</v>
      </c>
    </row>
    <row r="10" spans="2:7" s="399" customFormat="1" ht="27">
      <c r="B10" s="591" t="s">
        <v>374</v>
      </c>
      <c r="C10" s="592">
        <v>187000</v>
      </c>
      <c r="D10" s="593">
        <f>C10/3495000</f>
        <v>5.3505007153075823E-2</v>
      </c>
      <c r="E10" s="5">
        <v>236000</v>
      </c>
      <c r="F10" s="783">
        <f t="shared" si="1"/>
        <v>5.7295460063122118E-2</v>
      </c>
      <c r="G10" s="594">
        <f t="shared" si="2"/>
        <v>0.26203208556149732</v>
      </c>
    </row>
    <row r="11" spans="2:7" s="399" customFormat="1" ht="13.5">
      <c r="B11" s="407" t="s">
        <v>98</v>
      </c>
      <c r="C11" s="5">
        <v>370000</v>
      </c>
      <c r="D11" s="593">
        <f>C11/3495000</f>
        <v>0.10586552217453506</v>
      </c>
      <c r="E11" s="5">
        <v>750000</v>
      </c>
      <c r="F11" s="783">
        <f t="shared" si="1"/>
        <v>0.1820830298616169</v>
      </c>
      <c r="G11" s="594">
        <f t="shared" si="2"/>
        <v>1.027027027027027</v>
      </c>
    </row>
    <row r="12" spans="2:7" s="399" customFormat="1" ht="54">
      <c r="B12" s="591" t="s">
        <v>375</v>
      </c>
      <c r="C12" s="592">
        <v>418000</v>
      </c>
      <c r="D12" s="593">
        <f t="shared" si="0"/>
        <v>0.11959942775393419</v>
      </c>
      <c r="E12" s="784">
        <v>589000</v>
      </c>
      <c r="F12" s="783">
        <f t="shared" si="1"/>
        <v>0.14299587278465647</v>
      </c>
      <c r="G12" s="594">
        <f t="shared" si="2"/>
        <v>0.40909090909090912</v>
      </c>
    </row>
    <row r="13" spans="2:7" s="399" customFormat="1" ht="13.5">
      <c r="B13" s="407" t="s">
        <v>101</v>
      </c>
      <c r="C13" s="5">
        <v>498000</v>
      </c>
      <c r="D13" s="595">
        <f>C13/3495000</f>
        <v>0.1424892703862661</v>
      </c>
      <c r="E13" s="5">
        <v>473000</v>
      </c>
      <c r="F13" s="783">
        <f t="shared" si="1"/>
        <v>0.11483369749939305</v>
      </c>
      <c r="G13" s="594">
        <f t="shared" si="2"/>
        <v>-5.0200803212851405E-2</v>
      </c>
    </row>
    <row r="14" spans="2:7" s="399" customFormat="1" ht="27">
      <c r="B14" s="591" t="s">
        <v>376</v>
      </c>
      <c r="C14" s="592">
        <v>216000</v>
      </c>
      <c r="D14" s="593">
        <f>C14/3495000</f>
        <v>6.1802575107296136E-2</v>
      </c>
      <c r="E14" s="784">
        <v>333000</v>
      </c>
      <c r="F14" s="783">
        <f t="shared" si="1"/>
        <v>8.0844865258557899E-2</v>
      </c>
      <c r="G14" s="594">
        <f t="shared" si="2"/>
        <v>0.54166666666666663</v>
      </c>
    </row>
    <row r="15" spans="2:7" s="399" customFormat="1" ht="27">
      <c r="B15" s="591" t="s">
        <v>377</v>
      </c>
      <c r="C15" s="592">
        <v>56000</v>
      </c>
      <c r="D15" s="593">
        <f>C15/3495000</f>
        <v>1.602288984263233E-2</v>
      </c>
      <c r="E15" s="5">
        <v>22000</v>
      </c>
      <c r="F15" s="783">
        <f t="shared" si="1"/>
        <v>5.3411022092740958E-3</v>
      </c>
      <c r="G15" s="594">
        <f t="shared" si="2"/>
        <v>-0.6071428571428571</v>
      </c>
    </row>
    <row r="16" spans="2:7" s="399" customFormat="1" ht="27.75" thickBot="1">
      <c r="B16" s="596" t="s">
        <v>378</v>
      </c>
      <c r="C16" s="597">
        <v>52000</v>
      </c>
      <c r="D16" s="598">
        <f>C16/3495000</f>
        <v>1.4878397711015737E-2</v>
      </c>
      <c r="E16" s="785">
        <v>28000</v>
      </c>
      <c r="F16" s="786">
        <f t="shared" si="1"/>
        <v>6.7977664481670306E-3</v>
      </c>
      <c r="G16" s="594">
        <f t="shared" ref="G16" si="3">(E16-C16)/C16</f>
        <v>-0.46153846153846156</v>
      </c>
    </row>
    <row r="17" spans="2:7" s="533" customFormat="1" ht="15.75" customHeight="1" thickBot="1">
      <c r="B17" s="599" t="s">
        <v>124</v>
      </c>
      <c r="C17" s="600">
        <v>3495000</v>
      </c>
      <c r="D17" s="601">
        <f>SUM(D8:D16)</f>
        <v>1</v>
      </c>
      <c r="E17" s="600">
        <v>4512000</v>
      </c>
      <c r="F17" s="787">
        <f t="shared" si="1"/>
        <v>1.0954115076474873</v>
      </c>
      <c r="G17" s="602">
        <f>(E17-C17)/C17</f>
        <v>0.29098712446351932</v>
      </c>
    </row>
    <row r="18" spans="2:7" ht="30.6" customHeight="1">
      <c r="B18" s="892" t="s">
        <v>379</v>
      </c>
      <c r="C18" s="892"/>
      <c r="D18" s="892"/>
      <c r="E18" s="892"/>
      <c r="F18" s="892"/>
      <c r="G18" s="892"/>
    </row>
    <row r="19" spans="2:7" ht="13.9" customHeight="1">
      <c r="B19" s="551" t="s">
        <v>237</v>
      </c>
      <c r="C19" s="551"/>
      <c r="D19" s="551"/>
      <c r="E19" s="400"/>
      <c r="F19" s="400"/>
      <c r="G19" s="400"/>
    </row>
  </sheetData>
  <mergeCells count="6">
    <mergeCell ref="B18:G18"/>
    <mergeCell ref="B2:G2"/>
    <mergeCell ref="B4:G4"/>
    <mergeCell ref="C6:D6"/>
    <mergeCell ref="E6:F6"/>
    <mergeCell ref="G6:G7"/>
  </mergeCells>
  <pageMargins left="0.70866141732283472" right="0.70866141732283472" top="0.74803149606299213" bottom="0.74803149606299213" header="0.31496062992125984" footer="0.31496062992125984"/>
  <pageSetup paperSize="9" scale="9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1"/>
  <dimension ref="C2:H23"/>
  <sheetViews>
    <sheetView workbookViewId="0">
      <selection activeCell="J28" sqref="J28"/>
    </sheetView>
  </sheetViews>
  <sheetFormatPr defaultRowHeight="12.75"/>
  <cols>
    <col min="3" max="3" width="10.5703125" style="7" customWidth="1"/>
    <col min="4" max="6" width="12.7109375" customWidth="1"/>
  </cols>
  <sheetData>
    <row r="2" spans="3:6" ht="15.75" customHeight="1">
      <c r="C2" s="885" t="s">
        <v>380</v>
      </c>
      <c r="D2" s="885"/>
      <c r="E2" s="885"/>
      <c r="F2" s="885"/>
    </row>
    <row r="4" spans="3:6" ht="12.75" customHeight="1">
      <c r="C4" s="331"/>
      <c r="D4" s="326" t="s">
        <v>381</v>
      </c>
      <c r="E4" s="330" t="s">
        <v>382</v>
      </c>
      <c r="F4" s="895" t="s">
        <v>67</v>
      </c>
    </row>
    <row r="5" spans="3:6" ht="12.75" customHeight="1">
      <c r="C5" s="331" t="s">
        <v>80</v>
      </c>
      <c r="D5" s="896" t="s">
        <v>383</v>
      </c>
      <c r="E5" s="897"/>
      <c r="F5" s="895"/>
    </row>
    <row r="6" spans="3:6" ht="13.5">
      <c r="C6" s="328">
        <v>2010</v>
      </c>
      <c r="D6" s="47">
        <v>4127.16</v>
      </c>
      <c r="E6" s="120">
        <v>4320.8599999999997</v>
      </c>
      <c r="F6" s="97">
        <f>(E6-D6)/D6</f>
        <v>4.6932999932156695E-2</v>
      </c>
    </row>
    <row r="7" spans="3:6" ht="13.5">
      <c r="C7" s="328">
        <v>2011</v>
      </c>
      <c r="D7" s="96">
        <v>4337.28</v>
      </c>
      <c r="E7" s="87">
        <v>4612.8900000000003</v>
      </c>
      <c r="F7" s="97">
        <f t="shared" ref="F7:F19" si="0">(E7-D7)/D7</f>
        <v>6.3544433377600851E-2</v>
      </c>
    </row>
    <row r="8" spans="3:6" ht="13.5">
      <c r="C8" s="328">
        <v>2012</v>
      </c>
      <c r="D8" s="96">
        <v>4709.3100000000004</v>
      </c>
      <c r="E8" s="87">
        <v>4892.45</v>
      </c>
      <c r="F8" s="97">
        <f t="shared" si="0"/>
        <v>3.8888924279777588E-2</v>
      </c>
    </row>
    <row r="9" spans="3:6" ht="13.5">
      <c r="C9" s="328">
        <v>2013</v>
      </c>
      <c r="D9" s="96">
        <v>5057.12</v>
      </c>
      <c r="E9" s="87">
        <v>5377.35</v>
      </c>
      <c r="F9" s="97">
        <f t="shared" si="0"/>
        <v>6.3322602588034391E-2</v>
      </c>
    </row>
    <row r="10" spans="3:6" ht="13.5">
      <c r="C10" s="328">
        <v>2014</v>
      </c>
      <c r="D10" s="96">
        <v>5523.55</v>
      </c>
      <c r="E10" s="87">
        <v>5772.15</v>
      </c>
      <c r="F10" s="97">
        <f t="shared" si="0"/>
        <v>4.5007286980293368E-2</v>
      </c>
    </row>
    <row r="11" spans="3:6" ht="13.5">
      <c r="C11" s="328">
        <v>2015</v>
      </c>
      <c r="D11" s="96">
        <v>5838.94</v>
      </c>
      <c r="E11" s="87">
        <v>5950.18</v>
      </c>
      <c r="F11" s="97">
        <f t="shared" si="0"/>
        <v>1.9051403165643199E-2</v>
      </c>
    </row>
    <row r="12" spans="3:6" ht="13.5">
      <c r="C12" s="328">
        <v>2016</v>
      </c>
      <c r="D12" s="96">
        <v>6089.49</v>
      </c>
      <c r="E12" s="87">
        <v>6263.05</v>
      </c>
      <c r="F12" s="97">
        <f t="shared" si="0"/>
        <v>2.8501565812572221E-2</v>
      </c>
    </row>
    <row r="13" spans="3:6" ht="13.5">
      <c r="C13" s="328">
        <v>2017</v>
      </c>
      <c r="D13" s="96">
        <v>6316.59</v>
      </c>
      <c r="E13" s="87">
        <v>6388.26</v>
      </c>
      <c r="F13" s="97">
        <f t="shared" si="0"/>
        <v>1.1346311854972393E-2</v>
      </c>
    </row>
    <row r="14" spans="3:6" ht="13.5">
      <c r="C14" s="328">
        <v>2018</v>
      </c>
      <c r="D14" s="96">
        <v>6553.61</v>
      </c>
      <c r="E14" s="87">
        <v>7610</v>
      </c>
      <c r="F14" s="97">
        <f t="shared" si="0"/>
        <v>0.16119207581775546</v>
      </c>
    </row>
    <row r="15" spans="3:6" ht="13.5">
      <c r="C15" s="328">
        <v>2019</v>
      </c>
      <c r="D15" s="96">
        <v>7551</v>
      </c>
      <c r="E15" s="87">
        <v>7844</v>
      </c>
      <c r="F15" s="97">
        <f t="shared" si="0"/>
        <v>3.8802807575155605E-2</v>
      </c>
    </row>
    <row r="16" spans="3:6" ht="13.5">
      <c r="C16" s="328">
        <v>2020</v>
      </c>
      <c r="D16" s="96">
        <v>7786</v>
      </c>
      <c r="E16" s="87">
        <v>7854</v>
      </c>
      <c r="F16" s="97">
        <f t="shared" si="0"/>
        <v>8.7336244541484712E-3</v>
      </c>
    </row>
    <row r="17" spans="3:8" ht="13.5">
      <c r="C17" s="328">
        <v>2021</v>
      </c>
      <c r="D17" s="96">
        <v>7819</v>
      </c>
      <c r="E17" s="87">
        <v>7906</v>
      </c>
      <c r="F17" s="97">
        <f t="shared" si="0"/>
        <v>1.1126742550198234E-2</v>
      </c>
    </row>
    <row r="18" spans="3:8" ht="13.5">
      <c r="C18" s="328">
        <v>2022</v>
      </c>
      <c r="D18" s="96">
        <v>7958</v>
      </c>
      <c r="E18" s="87">
        <v>8175</v>
      </c>
      <c r="F18" s="97">
        <f t="shared" si="0"/>
        <v>2.7268157828600151E-2</v>
      </c>
    </row>
    <row r="19" spans="3:8" ht="13.5">
      <c r="C19" s="328">
        <v>2023</v>
      </c>
      <c r="D19" s="96">
        <v>8353</v>
      </c>
      <c r="E19" s="87">
        <v>8598</v>
      </c>
      <c r="F19" s="97">
        <f t="shared" si="0"/>
        <v>2.9330779360708728E-2</v>
      </c>
    </row>
    <row r="20" spans="3:8" ht="14.25" thickBot="1">
      <c r="C20" s="112">
        <v>2024</v>
      </c>
      <c r="D20" s="98">
        <v>8654</v>
      </c>
      <c r="E20" s="87" t="s">
        <v>303</v>
      </c>
      <c r="F20" s="253" t="s">
        <v>44</v>
      </c>
    </row>
    <row r="21" spans="3:8" ht="14.25" thickBot="1">
      <c r="C21" s="251" t="s">
        <v>384</v>
      </c>
      <c r="D21" s="358">
        <f>(D20-D6)/D6</f>
        <v>1.0968414115275396</v>
      </c>
      <c r="E21" s="250" t="s">
        <v>303</v>
      </c>
      <c r="F21" s="359" t="s">
        <v>44</v>
      </c>
    </row>
    <row r="22" spans="3:8" ht="123" customHeight="1">
      <c r="C22" s="852" t="s">
        <v>385</v>
      </c>
      <c r="D22" s="852"/>
      <c r="E22" s="852"/>
      <c r="F22" s="852"/>
      <c r="G22" s="121"/>
      <c r="H22" s="121"/>
    </row>
    <row r="23" spans="3:8" ht="13.5">
      <c r="C23" s="313" t="s">
        <v>386</v>
      </c>
    </row>
  </sheetData>
  <mergeCells count="4">
    <mergeCell ref="C2:F2"/>
    <mergeCell ref="F4:F5"/>
    <mergeCell ref="D5:E5"/>
    <mergeCell ref="C22:F22"/>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28200-7D12-4BD0-818D-6247EAAE87CD}">
  <dimension ref="B2:F14"/>
  <sheetViews>
    <sheetView workbookViewId="0">
      <selection activeCell="B2" sqref="B2:D2"/>
    </sheetView>
  </sheetViews>
  <sheetFormatPr defaultColWidth="9.140625" defaultRowHeight="13.5"/>
  <cols>
    <col min="1" max="1" width="5.5703125" style="26" customWidth="1"/>
    <col min="2" max="2" width="18.28515625" style="26" customWidth="1"/>
    <col min="3" max="4" width="15.5703125" style="26" customWidth="1"/>
    <col min="5" max="16384" width="9.140625" style="26"/>
  </cols>
  <sheetData>
    <row r="2" spans="2:6" ht="13.5" customHeight="1">
      <c r="B2" s="885" t="s">
        <v>387</v>
      </c>
      <c r="C2" s="885"/>
      <c r="D2" s="885"/>
    </row>
    <row r="3" spans="2:6" ht="13.5" customHeight="1">
      <c r="B3" s="329"/>
      <c r="C3" s="329"/>
      <c r="D3" s="329"/>
    </row>
    <row r="4" spans="2:6" ht="15" customHeight="1">
      <c r="B4" s="281" t="s">
        <v>388</v>
      </c>
      <c r="C4" s="267" t="s">
        <v>389</v>
      </c>
      <c r="D4" s="267" t="s">
        <v>390</v>
      </c>
      <c r="E4" s="281"/>
      <c r="F4" s="281"/>
    </row>
    <row r="5" spans="2:6">
      <c r="B5" s="328" t="s">
        <v>391</v>
      </c>
      <c r="C5" s="427">
        <v>0.13400000000000001</v>
      </c>
      <c r="D5" s="711">
        <v>0.69610000000000005</v>
      </c>
    </row>
    <row r="6" spans="2:6">
      <c r="B6" s="328" t="s">
        <v>392</v>
      </c>
      <c r="C6" s="427">
        <v>5.0999999999999997E-2</v>
      </c>
      <c r="D6" s="711">
        <v>0.8337</v>
      </c>
    </row>
    <row r="7" spans="2:6">
      <c r="B7" s="328" t="s">
        <v>393</v>
      </c>
      <c r="C7" s="427" t="s">
        <v>303</v>
      </c>
      <c r="D7" s="711">
        <v>0.80369999999999997</v>
      </c>
    </row>
    <row r="8" spans="2:6">
      <c r="B8" s="328" t="s">
        <v>394</v>
      </c>
      <c r="C8" s="427" t="s">
        <v>303</v>
      </c>
      <c r="D8" s="711">
        <v>0.84989999999999999</v>
      </c>
    </row>
    <row r="9" spans="2:6">
      <c r="B9" s="328" t="s">
        <v>395</v>
      </c>
      <c r="C9" s="427">
        <v>3.6400000000000002E-2</v>
      </c>
      <c r="D9" s="711">
        <v>0.88649999999999995</v>
      </c>
    </row>
    <row r="10" spans="2:6">
      <c r="B10" s="328" t="s">
        <v>396</v>
      </c>
      <c r="C10" s="427">
        <v>3.6600000000000001E-2</v>
      </c>
      <c r="D10" s="711">
        <v>0.87929999999999997</v>
      </c>
    </row>
    <row r="11" spans="2:6" ht="14.25" thickBot="1">
      <c r="B11" s="112" t="s">
        <v>397</v>
      </c>
      <c r="C11" s="168">
        <v>5.7599999999999998E-2</v>
      </c>
      <c r="D11" s="168">
        <v>0.81940000000000002</v>
      </c>
    </row>
    <row r="12" spans="2:6" ht="14.25" thickBot="1">
      <c r="B12" s="603" t="s">
        <v>398</v>
      </c>
      <c r="C12" s="382">
        <v>5.6899999999999999E-2</v>
      </c>
      <c r="D12" s="382">
        <v>0.83340000000000003</v>
      </c>
    </row>
    <row r="13" spans="2:6" ht="30" customHeight="1">
      <c r="B13" s="892" t="s">
        <v>399</v>
      </c>
      <c r="C13" s="892"/>
      <c r="D13" s="892"/>
    </row>
    <row r="14" spans="2:6" ht="14.25" customHeight="1">
      <c r="B14" s="317" t="s">
        <v>400</v>
      </c>
    </row>
  </sheetData>
  <mergeCells count="2">
    <mergeCell ref="B2:D2"/>
    <mergeCell ref="B13:D13"/>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dimension ref="B2:I20"/>
  <sheetViews>
    <sheetView topLeftCell="A3" workbookViewId="0">
      <selection activeCell="G17" sqref="G17"/>
    </sheetView>
  </sheetViews>
  <sheetFormatPr defaultRowHeight="12.75"/>
  <cols>
    <col min="1" max="1" width="4.85546875" customWidth="1"/>
    <col min="2" max="2" width="13.5703125" style="7" customWidth="1"/>
    <col min="3" max="3" width="11.42578125" customWidth="1"/>
    <col min="4" max="4" width="13.85546875" customWidth="1"/>
    <col min="5" max="5" width="12.140625" customWidth="1"/>
    <col min="6" max="6" width="13.140625" customWidth="1"/>
    <col min="7" max="7" width="11.140625" customWidth="1"/>
  </cols>
  <sheetData>
    <row r="2" spans="2:9" ht="18">
      <c r="B2" s="831" t="s">
        <v>141</v>
      </c>
      <c r="C2" s="831"/>
      <c r="D2" s="831"/>
      <c r="E2" s="831"/>
      <c r="F2" s="831"/>
      <c r="G2" s="831"/>
    </row>
    <row r="3" spans="2:9">
      <c r="B3" s="104"/>
      <c r="C3" s="25"/>
      <c r="D3" s="25"/>
      <c r="E3" s="25"/>
      <c r="F3" s="25"/>
      <c r="G3" s="25"/>
    </row>
    <row r="4" spans="2:9" ht="16.5" customHeight="1">
      <c r="B4" s="822" t="s">
        <v>401</v>
      </c>
      <c r="C4" s="822"/>
      <c r="D4" s="822"/>
      <c r="E4" s="822"/>
      <c r="F4" s="822"/>
      <c r="G4" s="822"/>
      <c r="H4" s="122"/>
      <c r="I4" s="122"/>
    </row>
    <row r="6" spans="2:9" ht="14.25" customHeight="1">
      <c r="B6" s="331"/>
      <c r="C6" s="896" t="s">
        <v>402</v>
      </c>
      <c r="D6" s="897"/>
      <c r="E6" s="896" t="s">
        <v>205</v>
      </c>
      <c r="F6" s="897"/>
      <c r="G6" s="896" t="s">
        <v>93</v>
      </c>
      <c r="H6" s="122"/>
      <c r="I6" s="122"/>
    </row>
    <row r="7" spans="2:9" ht="40.5" customHeight="1">
      <c r="B7" s="325" t="s">
        <v>149</v>
      </c>
      <c r="C7" s="326" t="s">
        <v>403</v>
      </c>
      <c r="D7" s="330" t="s">
        <v>404</v>
      </c>
      <c r="E7" s="326" t="s">
        <v>403</v>
      </c>
      <c r="F7" s="330" t="s">
        <v>404</v>
      </c>
      <c r="G7" s="899"/>
      <c r="H7" s="122"/>
      <c r="I7" s="122"/>
    </row>
    <row r="8" spans="2:9" ht="14.25">
      <c r="B8" s="328" t="s">
        <v>150</v>
      </c>
      <c r="C8" s="47">
        <v>263000</v>
      </c>
      <c r="D8" s="114">
        <f>C8/3496000</f>
        <v>7.5228832951945074E-2</v>
      </c>
      <c r="E8" s="47">
        <v>222000</v>
      </c>
      <c r="F8" s="518">
        <f>E8/4512000</f>
        <v>4.920212765957447E-2</v>
      </c>
      <c r="G8" s="29">
        <f t="shared" ref="G8:G14" si="0">(E8-C8)/C8</f>
        <v>-0.155893536121673</v>
      </c>
      <c r="H8" s="122"/>
      <c r="I8" s="122"/>
    </row>
    <row r="9" spans="2:9" ht="14.25">
      <c r="B9" s="328" t="s">
        <v>151</v>
      </c>
      <c r="C9" s="96">
        <v>159000</v>
      </c>
      <c r="D9" s="114">
        <f t="shared" ref="D9:D16" si="1">C9/3496000</f>
        <v>4.5480549199084667E-2</v>
      </c>
      <c r="E9" s="96">
        <v>163000</v>
      </c>
      <c r="F9" s="518">
        <f t="shared" ref="F9:F17" si="2">E9/4512000</f>
        <v>3.6125886524822695E-2</v>
      </c>
      <c r="G9" s="29">
        <f t="shared" si="0"/>
        <v>2.5157232704402517E-2</v>
      </c>
      <c r="H9" s="122"/>
      <c r="I9" s="122"/>
    </row>
    <row r="10" spans="2:9" ht="14.25">
      <c r="B10" s="328" t="s">
        <v>153</v>
      </c>
      <c r="C10" s="96">
        <v>1324000</v>
      </c>
      <c r="D10" s="114">
        <f t="shared" si="1"/>
        <v>0.37871853546910755</v>
      </c>
      <c r="E10" s="96">
        <v>2155000</v>
      </c>
      <c r="F10" s="518">
        <f t="shared" si="2"/>
        <v>0.47761524822695034</v>
      </c>
      <c r="G10" s="29">
        <f t="shared" si="0"/>
        <v>0.62764350453172202</v>
      </c>
      <c r="H10" s="122"/>
      <c r="I10" s="122"/>
    </row>
    <row r="11" spans="2:9" ht="14.25">
      <c r="B11" s="328" t="s">
        <v>154</v>
      </c>
      <c r="C11" s="96">
        <v>577000</v>
      </c>
      <c r="D11" s="114">
        <f t="shared" si="1"/>
        <v>0.16504576659038903</v>
      </c>
      <c r="E11" s="96">
        <v>566000</v>
      </c>
      <c r="F11" s="518">
        <f t="shared" si="2"/>
        <v>0.12544326241134751</v>
      </c>
      <c r="G11" s="29">
        <f t="shared" si="0"/>
        <v>-1.9064124783362217E-2</v>
      </c>
      <c r="H11" s="122"/>
      <c r="I11" s="122"/>
    </row>
    <row r="12" spans="2:9" ht="14.25">
      <c r="B12" s="328" t="s">
        <v>155</v>
      </c>
      <c r="C12" s="96">
        <v>184000</v>
      </c>
      <c r="D12" s="114">
        <f t="shared" si="1"/>
        <v>5.2631578947368418E-2</v>
      </c>
      <c r="E12" s="96">
        <v>265000</v>
      </c>
      <c r="F12" s="518">
        <f t="shared" si="2"/>
        <v>5.8732269503546097E-2</v>
      </c>
      <c r="G12" s="29">
        <f t="shared" si="0"/>
        <v>0.44021739130434784</v>
      </c>
      <c r="H12" s="122"/>
      <c r="I12" s="122"/>
    </row>
    <row r="13" spans="2:9" ht="14.25">
      <c r="B13" s="328" t="s">
        <v>156</v>
      </c>
      <c r="C13" s="96">
        <v>177000</v>
      </c>
      <c r="D13" s="114">
        <f t="shared" si="1"/>
        <v>5.0629290617848967E-2</v>
      </c>
      <c r="E13" s="96">
        <v>239000</v>
      </c>
      <c r="F13" s="518">
        <f t="shared" si="2"/>
        <v>5.2969858156028365E-2</v>
      </c>
      <c r="G13" s="29">
        <f t="shared" si="0"/>
        <v>0.35028248587570621</v>
      </c>
      <c r="H13" s="122"/>
      <c r="I13" s="122"/>
    </row>
    <row r="14" spans="2:9" ht="14.25">
      <c r="B14" s="328" t="s">
        <v>157</v>
      </c>
      <c r="C14" s="96">
        <v>251000</v>
      </c>
      <c r="D14" s="114">
        <f t="shared" si="1"/>
        <v>7.1796338672768883E-2</v>
      </c>
      <c r="E14" s="96">
        <v>255000</v>
      </c>
      <c r="F14" s="518">
        <f t="shared" si="2"/>
        <v>5.6515957446808512E-2</v>
      </c>
      <c r="G14" s="29">
        <f t="shared" si="0"/>
        <v>1.5936254980079681E-2</v>
      </c>
      <c r="H14" s="122"/>
      <c r="I14" s="122"/>
    </row>
    <row r="15" spans="2:9" ht="14.25">
      <c r="B15" s="328" t="s">
        <v>210</v>
      </c>
      <c r="C15" s="96">
        <v>54000</v>
      </c>
      <c r="D15" s="114">
        <f t="shared" si="1"/>
        <v>1.5446224256292907E-2</v>
      </c>
      <c r="E15" s="96">
        <v>57000</v>
      </c>
      <c r="F15" s="518">
        <f t="shared" si="2"/>
        <v>1.2632978723404254E-2</v>
      </c>
      <c r="G15" s="29">
        <f t="shared" ref="G15:G16" si="3">(E15-C15)/C15</f>
        <v>5.5555555555555552E-2</v>
      </c>
      <c r="H15" s="122"/>
      <c r="I15" s="122"/>
    </row>
    <row r="16" spans="2:9" ht="15" thickBot="1">
      <c r="B16" s="112" t="s">
        <v>159</v>
      </c>
      <c r="C16" s="98">
        <v>507000</v>
      </c>
      <c r="D16" s="115">
        <f t="shared" si="1"/>
        <v>0.1450228832951945</v>
      </c>
      <c r="E16" s="98">
        <v>590000</v>
      </c>
      <c r="F16" s="518">
        <f t="shared" si="2"/>
        <v>0.13076241134751773</v>
      </c>
      <c r="G16" s="34">
        <f t="shared" si="3"/>
        <v>0.16370808678500987</v>
      </c>
      <c r="H16" s="122"/>
      <c r="I16" s="122"/>
    </row>
    <row r="17" spans="2:9" ht="15" thickBot="1">
      <c r="B17" s="360" t="s">
        <v>168</v>
      </c>
      <c r="C17" s="361">
        <f>SUM(C8:C16)</f>
        <v>3496000</v>
      </c>
      <c r="D17" s="362">
        <f>SUM(D8:D16)</f>
        <v>1</v>
      </c>
      <c r="E17" s="361">
        <v>4512000</v>
      </c>
      <c r="F17" s="788">
        <f t="shared" si="2"/>
        <v>1</v>
      </c>
      <c r="G17" s="54">
        <f>(E17-C17)/C17</f>
        <v>0.29061784897025172</v>
      </c>
      <c r="H17" s="122"/>
      <c r="I17" s="122"/>
    </row>
    <row r="18" spans="2:9" ht="43.5" customHeight="1">
      <c r="B18" s="898" t="s">
        <v>405</v>
      </c>
      <c r="C18" s="898"/>
      <c r="D18" s="898"/>
      <c r="E18" s="898"/>
      <c r="F18" s="898"/>
      <c r="G18" s="898"/>
      <c r="H18" s="122"/>
      <c r="I18" s="122"/>
    </row>
    <row r="19" spans="2:9" ht="14.25">
      <c r="B19" s="313"/>
      <c r="C19" s="26"/>
      <c r="D19" s="26"/>
      <c r="E19" s="26"/>
      <c r="F19" s="26"/>
      <c r="G19" s="26"/>
      <c r="H19" s="122"/>
      <c r="I19" s="122"/>
    </row>
    <row r="20" spans="2:9" ht="13.5">
      <c r="B20" s="52"/>
      <c r="C20" s="30"/>
      <c r="D20" s="30"/>
      <c r="E20" s="443"/>
      <c r="F20" s="30"/>
      <c r="G20" s="30"/>
    </row>
  </sheetData>
  <mergeCells count="6">
    <mergeCell ref="B18:G18"/>
    <mergeCell ref="B2:G2"/>
    <mergeCell ref="B4:G4"/>
    <mergeCell ref="C6:D6"/>
    <mergeCell ref="E6:F6"/>
    <mergeCell ref="G6:G7"/>
  </mergeCells>
  <pageMargins left="0.70866141732283472" right="0.70866141732283472" top="0.74803149606299213" bottom="0.74803149606299213" header="0.31496062992125984" footer="0.31496062992125984"/>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4"/>
  <dimension ref="B2:L17"/>
  <sheetViews>
    <sheetView workbookViewId="0">
      <selection activeCell="K15" sqref="K15"/>
    </sheetView>
  </sheetViews>
  <sheetFormatPr defaultRowHeight="12.75"/>
  <cols>
    <col min="1" max="1" width="8.5703125" customWidth="1"/>
    <col min="2" max="2" width="15.7109375" style="7" customWidth="1"/>
    <col min="3" max="11" width="10.7109375" customWidth="1"/>
    <col min="12" max="12" width="5.7109375" customWidth="1"/>
  </cols>
  <sheetData>
    <row r="2" spans="2:12" ht="15.75" customHeight="1">
      <c r="B2" s="822" t="s">
        <v>406</v>
      </c>
      <c r="C2" s="822"/>
      <c r="D2" s="822"/>
      <c r="E2" s="822"/>
      <c r="F2" s="822"/>
      <c r="G2" s="822"/>
      <c r="H2" s="822"/>
      <c r="I2" s="822"/>
      <c r="J2" s="822"/>
      <c r="K2" s="822"/>
      <c r="L2" s="86"/>
    </row>
    <row r="3" spans="2:12" ht="15.75" customHeight="1">
      <c r="B3" s="314"/>
      <c r="C3" s="314"/>
      <c r="D3" s="314"/>
      <c r="E3" s="314"/>
      <c r="F3" s="314"/>
      <c r="G3" s="314"/>
      <c r="H3" s="314"/>
      <c r="I3" s="314"/>
      <c r="J3" s="314"/>
      <c r="K3" s="329"/>
      <c r="L3" s="86"/>
    </row>
    <row r="4" spans="2:12" ht="12.75" customHeight="1">
      <c r="B4" s="900" t="s">
        <v>149</v>
      </c>
      <c r="C4" s="326">
        <v>2010</v>
      </c>
      <c r="D4" s="326">
        <v>2018</v>
      </c>
      <c r="E4" s="326">
        <v>2019</v>
      </c>
      <c r="F4" s="326">
        <v>2020</v>
      </c>
      <c r="G4" s="326">
        <v>2021</v>
      </c>
      <c r="H4" s="326">
        <v>2022</v>
      </c>
      <c r="I4" s="326">
        <v>2023</v>
      </c>
      <c r="J4" s="326">
        <v>2024</v>
      </c>
      <c r="K4" s="901" t="s">
        <v>407</v>
      </c>
      <c r="L4" s="30"/>
    </row>
    <row r="5" spans="2:12" ht="14.25" customHeight="1">
      <c r="B5" s="900"/>
      <c r="C5" s="896" t="s">
        <v>408</v>
      </c>
      <c r="D5" s="896"/>
      <c r="E5" s="896"/>
      <c r="F5" s="896"/>
      <c r="G5" s="896"/>
      <c r="H5" s="896"/>
      <c r="I5" s="896"/>
      <c r="J5" s="897"/>
      <c r="K5" s="901"/>
      <c r="L5" s="30"/>
    </row>
    <row r="6" spans="2:12" ht="13.5">
      <c r="B6" s="328" t="s">
        <v>150</v>
      </c>
      <c r="C6" s="47">
        <v>3776.18</v>
      </c>
      <c r="D6" s="47">
        <v>5988.71</v>
      </c>
      <c r="E6" s="47">
        <v>5694</v>
      </c>
      <c r="F6" s="47">
        <v>6012</v>
      </c>
      <c r="G6" s="47">
        <v>6202</v>
      </c>
      <c r="H6" s="47">
        <v>6365</v>
      </c>
      <c r="I6" s="47">
        <v>6650</v>
      </c>
      <c r="J6" s="47">
        <v>7021</v>
      </c>
      <c r="K6" s="253">
        <f>J6/C6-1</f>
        <v>0.85928636876420095</v>
      </c>
      <c r="L6" s="30"/>
    </row>
    <row r="7" spans="2:12" ht="13.5">
      <c r="B7" s="328" t="s">
        <v>151</v>
      </c>
      <c r="C7" s="96">
        <v>3515.73</v>
      </c>
      <c r="D7" s="96">
        <v>5571.87</v>
      </c>
      <c r="E7" s="96">
        <v>6054</v>
      </c>
      <c r="F7" s="96">
        <v>6414</v>
      </c>
      <c r="G7" s="47">
        <v>6368</v>
      </c>
      <c r="H7" s="47">
        <v>6418</v>
      </c>
      <c r="I7" s="47">
        <v>6348</v>
      </c>
      <c r="J7" s="47">
        <v>6927</v>
      </c>
      <c r="K7" s="253">
        <f>J7/C7-1</f>
        <v>0.9702878207370873</v>
      </c>
      <c r="L7" s="30"/>
    </row>
    <row r="8" spans="2:12" ht="13.5">
      <c r="B8" s="328" t="s">
        <v>153</v>
      </c>
      <c r="C8" s="96">
        <v>4682.96</v>
      </c>
      <c r="D8" s="96">
        <v>7287.93</v>
      </c>
      <c r="E8" s="96">
        <v>8000</v>
      </c>
      <c r="F8" s="96">
        <v>8328</v>
      </c>
      <c r="G8" s="47">
        <v>8390</v>
      </c>
      <c r="H8" s="47">
        <v>8379</v>
      </c>
      <c r="I8" s="47">
        <v>8641</v>
      </c>
      <c r="J8" s="47">
        <v>8943</v>
      </c>
      <c r="K8" s="253">
        <f t="shared" ref="K8:K13" si="0">J8/C8-1</f>
        <v>0.90968959803201388</v>
      </c>
      <c r="L8" s="30"/>
    </row>
    <row r="9" spans="2:12" ht="13.5">
      <c r="B9" s="328" t="s">
        <v>154</v>
      </c>
      <c r="C9" s="96">
        <v>4293.95</v>
      </c>
      <c r="D9" s="96">
        <v>6522.86</v>
      </c>
      <c r="E9" s="96">
        <v>7975</v>
      </c>
      <c r="F9" s="96">
        <v>8241</v>
      </c>
      <c r="G9" s="47">
        <v>8177</v>
      </c>
      <c r="H9" s="47">
        <v>8381</v>
      </c>
      <c r="I9" s="47">
        <v>8801</v>
      </c>
      <c r="J9" s="47">
        <v>8770</v>
      </c>
      <c r="K9" s="253">
        <f t="shared" si="0"/>
        <v>1.0424085049895786</v>
      </c>
      <c r="L9" s="30"/>
    </row>
    <row r="10" spans="2:12" ht="13.5">
      <c r="B10" s="328" t="s">
        <v>155</v>
      </c>
      <c r="C10" s="96">
        <v>4163.74</v>
      </c>
      <c r="D10" s="96">
        <v>5955.05</v>
      </c>
      <c r="E10" s="96">
        <v>7117</v>
      </c>
      <c r="F10" s="96">
        <v>6963</v>
      </c>
      <c r="G10" s="47">
        <v>6871</v>
      </c>
      <c r="H10" s="47">
        <v>7189</v>
      </c>
      <c r="I10" s="47">
        <v>7657</v>
      </c>
      <c r="J10" s="47">
        <v>8027</v>
      </c>
      <c r="K10" s="253">
        <f t="shared" si="0"/>
        <v>0.9278341106793413</v>
      </c>
      <c r="L10" s="30"/>
    </row>
    <row r="11" spans="2:12" ht="13.5">
      <c r="B11" s="328" t="s">
        <v>156</v>
      </c>
      <c r="C11" s="96">
        <v>4956.4399999999996</v>
      </c>
      <c r="D11" s="96">
        <v>6670.18</v>
      </c>
      <c r="E11" s="96">
        <v>7298</v>
      </c>
      <c r="F11" s="96">
        <v>7439</v>
      </c>
      <c r="G11" s="47">
        <v>7471</v>
      </c>
      <c r="H11" s="47">
        <v>7866</v>
      </c>
      <c r="I11" s="47">
        <v>8268</v>
      </c>
      <c r="J11" s="47">
        <v>8369</v>
      </c>
      <c r="K11" s="253">
        <f t="shared" si="0"/>
        <v>0.6885103017488361</v>
      </c>
      <c r="L11" s="30"/>
    </row>
    <row r="12" spans="2:12" ht="13.5">
      <c r="B12" s="328" t="s">
        <v>157</v>
      </c>
      <c r="C12" s="96">
        <v>3473.78</v>
      </c>
      <c r="D12" s="96">
        <v>5513.18</v>
      </c>
      <c r="E12" s="96">
        <v>5031</v>
      </c>
      <c r="F12" s="96">
        <v>5222</v>
      </c>
      <c r="G12" s="47">
        <v>5414</v>
      </c>
      <c r="H12" s="47">
        <v>5521</v>
      </c>
      <c r="I12" s="47">
        <v>5738</v>
      </c>
      <c r="J12" s="47">
        <v>6301</v>
      </c>
      <c r="K12" s="253">
        <f t="shared" si="0"/>
        <v>0.81387422346838312</v>
      </c>
      <c r="L12" s="30"/>
    </row>
    <row r="13" spans="2:12" ht="13.5">
      <c r="B13" s="328" t="s">
        <v>210</v>
      </c>
      <c r="C13" s="96">
        <v>3802.75</v>
      </c>
      <c r="D13" s="96">
        <v>6894.3</v>
      </c>
      <c r="E13" s="96">
        <v>7817</v>
      </c>
      <c r="F13" s="96">
        <v>8101</v>
      </c>
      <c r="G13" s="47">
        <v>8327</v>
      </c>
      <c r="H13" s="47">
        <v>8394</v>
      </c>
      <c r="I13" s="47">
        <v>9248</v>
      </c>
      <c r="J13" s="47">
        <v>9274</v>
      </c>
      <c r="K13" s="253">
        <f t="shared" si="0"/>
        <v>1.4387614226546579</v>
      </c>
      <c r="L13" s="30"/>
    </row>
    <row r="14" spans="2:12" ht="14.25" thickBot="1">
      <c r="B14" s="112" t="s">
        <v>159</v>
      </c>
      <c r="C14" s="98">
        <v>4478.88</v>
      </c>
      <c r="D14" s="98">
        <v>8578.4</v>
      </c>
      <c r="E14" s="98">
        <v>9030</v>
      </c>
      <c r="F14" s="96">
        <v>9171</v>
      </c>
      <c r="G14" s="47">
        <v>9142</v>
      </c>
      <c r="H14" s="47">
        <v>9399</v>
      </c>
      <c r="I14" s="679">
        <v>9872</v>
      </c>
      <c r="J14" s="679">
        <v>10300</v>
      </c>
      <c r="K14" s="252">
        <f>J14/C14-1</f>
        <v>1.2996820633729862</v>
      </c>
      <c r="L14" s="30"/>
    </row>
    <row r="15" spans="2:12" ht="14.25" thickBot="1">
      <c r="B15" s="363" t="s">
        <v>409</v>
      </c>
      <c r="C15" s="364">
        <v>4127.16</v>
      </c>
      <c r="D15" s="364">
        <v>6553.61</v>
      </c>
      <c r="E15" s="364">
        <v>7551</v>
      </c>
      <c r="F15" s="372">
        <v>7786</v>
      </c>
      <c r="G15" s="372">
        <v>7819</v>
      </c>
      <c r="H15" s="372">
        <v>7958</v>
      </c>
      <c r="I15" s="361">
        <v>8353</v>
      </c>
      <c r="J15" s="789">
        <v>8654</v>
      </c>
      <c r="K15" s="359">
        <f>J15/C15-1</f>
        <v>1.0968414115275396</v>
      </c>
      <c r="L15" s="30"/>
    </row>
    <row r="16" spans="2:12" ht="44.25" customHeight="1">
      <c r="B16" s="902" t="s">
        <v>410</v>
      </c>
      <c r="C16" s="902"/>
      <c r="D16" s="902"/>
      <c r="E16" s="902"/>
      <c r="F16" s="902"/>
      <c r="G16" s="902"/>
      <c r="H16" s="902"/>
      <c r="I16" s="902"/>
      <c r="J16" s="902"/>
      <c r="K16" s="902"/>
      <c r="L16" s="319"/>
    </row>
    <row r="17" spans="2:12" ht="15.75" customHeight="1">
      <c r="B17" s="823" t="s">
        <v>411</v>
      </c>
      <c r="C17" s="823"/>
      <c r="D17" s="823"/>
      <c r="E17" s="823"/>
      <c r="F17" s="823"/>
      <c r="G17" s="823"/>
      <c r="H17" s="823"/>
      <c r="I17" s="823"/>
      <c r="J17" s="823"/>
      <c r="K17" s="823"/>
      <c r="L17" s="30"/>
    </row>
  </sheetData>
  <mergeCells count="6">
    <mergeCell ref="B17:K17"/>
    <mergeCell ref="B2:K2"/>
    <mergeCell ref="B4:B5"/>
    <mergeCell ref="K4:K5"/>
    <mergeCell ref="B16:K16"/>
    <mergeCell ref="C5:J5"/>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92">
    <tabColor rgb="FF7030A0"/>
  </sheetPr>
  <dimension ref="A1"/>
  <sheetViews>
    <sheetView workbookViewId="0">
      <selection activeCell="N23" sqref="N23"/>
    </sheetView>
  </sheetViews>
  <sheetFormatPr defaultRowHeight="12.7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48">
    <pageSetUpPr fitToPage="1"/>
  </sheetPr>
  <dimension ref="B1:L36"/>
  <sheetViews>
    <sheetView topLeftCell="A6" workbookViewId="0">
      <selection activeCell="K19" sqref="K19"/>
    </sheetView>
  </sheetViews>
  <sheetFormatPr defaultColWidth="9.140625" defaultRowHeight="12.75"/>
  <cols>
    <col min="1" max="1" width="2.5703125" style="110" customWidth="1"/>
    <col min="2" max="2" width="24.42578125" style="110" customWidth="1"/>
    <col min="3" max="3" width="11" style="110" customWidth="1"/>
    <col min="4" max="4" width="11.85546875" style="110" customWidth="1"/>
    <col min="5" max="5" width="11.42578125" style="110" customWidth="1"/>
    <col min="6" max="6" width="11" style="110" customWidth="1"/>
    <col min="7" max="7" width="11.7109375" style="110" customWidth="1"/>
    <col min="8" max="8" width="12.42578125" style="110" customWidth="1"/>
    <col min="9" max="9" width="9.140625" style="110"/>
    <col min="10" max="10" width="9.7109375" style="110" bestFit="1" customWidth="1"/>
    <col min="11" max="11" width="11" style="110" bestFit="1" customWidth="1"/>
    <col min="12" max="16384" width="9.140625" style="110"/>
  </cols>
  <sheetData>
    <row r="1" spans="2:11">
      <c r="B1" s="123"/>
      <c r="C1" s="123"/>
      <c r="D1" s="123"/>
      <c r="E1" s="123"/>
      <c r="F1" s="123"/>
      <c r="G1" s="123"/>
      <c r="H1" s="123"/>
    </row>
    <row r="2" spans="2:11" ht="23.25">
      <c r="B2" s="905" t="s">
        <v>412</v>
      </c>
      <c r="C2" s="905"/>
      <c r="D2" s="905"/>
      <c r="E2" s="905"/>
      <c r="F2" s="905"/>
      <c r="G2" s="905"/>
      <c r="H2" s="905"/>
    </row>
    <row r="3" spans="2:11">
      <c r="B3" s="123"/>
      <c r="C3" s="123"/>
      <c r="D3" s="123"/>
      <c r="E3" s="123"/>
      <c r="F3" s="123"/>
      <c r="G3" s="123"/>
      <c r="H3" s="123"/>
    </row>
    <row r="4" spans="2:11" ht="20.25">
      <c r="B4" s="906" t="s">
        <v>413</v>
      </c>
      <c r="C4" s="906"/>
      <c r="D4" s="906"/>
      <c r="E4" s="906"/>
      <c r="F4" s="906"/>
      <c r="G4" s="906"/>
      <c r="H4" s="906"/>
    </row>
    <row r="5" spans="2:11">
      <c r="B5" s="123"/>
      <c r="C5" s="123"/>
      <c r="D5" s="123"/>
      <c r="E5" s="123"/>
      <c r="F5" s="123"/>
      <c r="G5" s="123"/>
      <c r="H5" s="123"/>
    </row>
    <row r="6" spans="2:11" ht="19.5" customHeight="1">
      <c r="B6" s="907" t="s">
        <v>86</v>
      </c>
      <c r="C6" s="907"/>
      <c r="D6" s="907"/>
      <c r="E6" s="907"/>
      <c r="F6" s="907"/>
      <c r="G6" s="907"/>
      <c r="H6" s="907"/>
    </row>
    <row r="7" spans="2:11">
      <c r="B7" s="123"/>
      <c r="C7" s="123"/>
      <c r="D7" s="123"/>
      <c r="E7" s="123"/>
      <c r="F7" s="123"/>
      <c r="G7" s="123"/>
      <c r="H7" s="123"/>
    </row>
    <row r="8" spans="2:11" ht="15.75">
      <c r="B8" s="908" t="s">
        <v>414</v>
      </c>
      <c r="C8" s="908"/>
      <c r="D8" s="908"/>
      <c r="E8" s="908"/>
      <c r="F8" s="908"/>
      <c r="G8" s="908"/>
      <c r="H8" s="908"/>
    </row>
    <row r="9" spans="2:11">
      <c r="B9" s="123"/>
      <c r="C9" s="123"/>
      <c r="D9" s="123"/>
      <c r="E9" s="123"/>
      <c r="F9" s="123"/>
      <c r="G9" s="123"/>
      <c r="H9" s="123"/>
    </row>
    <row r="10" spans="2:11" ht="16.5" customHeight="1">
      <c r="B10" s="867" t="s">
        <v>415</v>
      </c>
      <c r="C10" s="867"/>
      <c r="D10" s="867"/>
      <c r="E10" s="867"/>
      <c r="F10" s="867"/>
      <c r="G10" s="867"/>
      <c r="H10" s="867"/>
    </row>
    <row r="11" spans="2:11">
      <c r="B11" s="123"/>
      <c r="C11" s="123"/>
      <c r="D11" s="123"/>
      <c r="E11" s="123"/>
      <c r="F11" s="123"/>
      <c r="G11" s="123"/>
      <c r="H11" s="123"/>
    </row>
    <row r="12" spans="2:11" s="273" customFormat="1" ht="15.75" customHeight="1">
      <c r="B12" s="284"/>
      <c r="C12" s="849" t="s">
        <v>416</v>
      </c>
      <c r="D12" s="850"/>
      <c r="E12" s="849" t="s">
        <v>205</v>
      </c>
      <c r="F12" s="850"/>
      <c r="G12" s="909" t="s">
        <v>93</v>
      </c>
      <c r="H12" s="910" t="s">
        <v>417</v>
      </c>
      <c r="I12" s="276"/>
    </row>
    <row r="13" spans="2:11" s="270" customFormat="1" ht="15.75" customHeight="1">
      <c r="B13" s="281"/>
      <c r="C13" s="267" t="s">
        <v>136</v>
      </c>
      <c r="D13" s="285" t="s">
        <v>418</v>
      </c>
      <c r="E13" s="267" t="s">
        <v>136</v>
      </c>
      <c r="F13" s="285" t="s">
        <v>418</v>
      </c>
      <c r="G13" s="909"/>
      <c r="H13" s="910"/>
    </row>
    <row r="14" spans="2:11" s="124" customFormat="1" ht="19.5" customHeight="1">
      <c r="B14" s="281" t="s">
        <v>419</v>
      </c>
      <c r="C14" s="366">
        <f>C15+C16+C17</f>
        <v>8943000</v>
      </c>
      <c r="D14" s="367">
        <f>D15+D16+D17</f>
        <v>0.82683062130177509</v>
      </c>
      <c r="E14" s="366">
        <v>16536000</v>
      </c>
      <c r="F14" s="367">
        <f>E14/18477000</f>
        <v>0.89495047897385938</v>
      </c>
      <c r="G14" s="414">
        <f>E14-C14</f>
        <v>7593000</v>
      </c>
      <c r="H14" s="368">
        <f>(E14-C14)/C14</f>
        <v>0.84904394498490443</v>
      </c>
    </row>
    <row r="15" spans="2:11" s="126" customFormat="1" ht="27.75" customHeight="1">
      <c r="B15" s="125" t="s">
        <v>420</v>
      </c>
      <c r="C15" s="745">
        <v>4409000</v>
      </c>
      <c r="D15" s="746">
        <f>C15/10816000</f>
        <v>0.40763683431952663</v>
      </c>
      <c r="E15" s="745">
        <v>8598000</v>
      </c>
      <c r="F15" s="747">
        <f>E15/18477000</f>
        <v>0.46533528170157495</v>
      </c>
      <c r="G15" s="745">
        <f>E15-C15</f>
        <v>4189000</v>
      </c>
      <c r="H15" s="790">
        <f t="shared" ref="H15:H26" si="0">(E15-C15)/C15</f>
        <v>0.95010206396008168</v>
      </c>
    </row>
    <row r="16" spans="2:11" s="111" customFormat="1" ht="16.5" customHeight="1">
      <c r="B16" s="127" t="s">
        <v>421</v>
      </c>
      <c r="C16" s="96">
        <v>3009000</v>
      </c>
      <c r="D16" s="114">
        <f>C16/10816000</f>
        <v>0.2781989644970414</v>
      </c>
      <c r="E16" s="96">
        <v>5668000</v>
      </c>
      <c r="F16" s="680">
        <f t="shared" ref="F16:F17" si="1">E16/18477000</f>
        <v>0.30675975537154299</v>
      </c>
      <c r="G16" s="96">
        <f t="shared" ref="G16:G17" si="2">E16-C16</f>
        <v>2659000</v>
      </c>
      <c r="H16" s="791">
        <f t="shared" si="0"/>
        <v>0.88368228647391156</v>
      </c>
      <c r="K16" s="714"/>
    </row>
    <row r="17" spans="2:12" s="126" customFormat="1" ht="28.5" customHeight="1">
      <c r="B17" s="128" t="s">
        <v>422</v>
      </c>
      <c r="C17" s="748">
        <v>1525000</v>
      </c>
      <c r="D17" s="749">
        <f>C17/10816000</f>
        <v>0.14099482248520709</v>
      </c>
      <c r="E17" s="748">
        <v>2270000</v>
      </c>
      <c r="F17" s="750">
        <f t="shared" si="1"/>
        <v>0.12285544190074146</v>
      </c>
      <c r="G17" s="745">
        <f t="shared" si="2"/>
        <v>745000</v>
      </c>
      <c r="H17" s="790">
        <f t="shared" si="0"/>
        <v>0.4885245901639344</v>
      </c>
    </row>
    <row r="18" spans="2:12" s="111" customFormat="1" ht="16.5" customHeight="1">
      <c r="B18" s="369" t="s">
        <v>423</v>
      </c>
      <c r="C18" s="357">
        <f>C19+C20+C21+C22+C23+C24+C25+C26+C28+C29</f>
        <v>1873000</v>
      </c>
      <c r="D18" s="370">
        <f>D19+D20+D21+D22+D23+D24+D25+D26+D28+D29</f>
        <v>0.17316937869822482</v>
      </c>
      <c r="E18" s="357">
        <v>2468000</v>
      </c>
      <c r="F18" s="792">
        <f>E18/18477000</f>
        <v>0.13357146722952859</v>
      </c>
      <c r="G18" s="371">
        <f>E18-C18</f>
        <v>595000</v>
      </c>
      <c r="H18" s="793">
        <f t="shared" si="0"/>
        <v>0.31767218366257344</v>
      </c>
    </row>
    <row r="19" spans="2:12" s="111" customFormat="1" ht="15.75" customHeight="1">
      <c r="B19" s="127" t="s">
        <v>424</v>
      </c>
      <c r="C19" s="96">
        <v>290000</v>
      </c>
      <c r="D19" s="114">
        <f>C19/10816000</f>
        <v>2.6812130177514795E-2</v>
      </c>
      <c r="E19" s="96">
        <v>448000</v>
      </c>
      <c r="F19" s="114">
        <f t="shared" ref="F19:F28" si="3">E19/18477000</f>
        <v>2.4246360339882016E-2</v>
      </c>
      <c r="G19" s="96">
        <f>E19-C19</f>
        <v>158000</v>
      </c>
      <c r="H19" s="791">
        <f t="shared" si="0"/>
        <v>0.54482758620689653</v>
      </c>
    </row>
    <row r="20" spans="2:12" s="111" customFormat="1" ht="15.75" customHeight="1">
      <c r="B20" s="127" t="s">
        <v>425</v>
      </c>
      <c r="C20" s="96">
        <v>142000</v>
      </c>
      <c r="D20" s="114">
        <f t="shared" ref="D20:D29" si="4">C20/10816000</f>
        <v>1.312869822485207E-2</v>
      </c>
      <c r="E20" s="96">
        <v>466000</v>
      </c>
      <c r="F20" s="114">
        <f t="shared" si="3"/>
        <v>2.5220544460680845E-2</v>
      </c>
      <c r="G20" s="96">
        <f t="shared" ref="G20:G26" si="5">E20-C20</f>
        <v>324000</v>
      </c>
      <c r="H20" s="791">
        <f t="shared" si="0"/>
        <v>2.2816901408450705</v>
      </c>
    </row>
    <row r="21" spans="2:12" s="111" customFormat="1" ht="15.75" customHeight="1">
      <c r="B21" s="127" t="s">
        <v>426</v>
      </c>
      <c r="C21" s="96">
        <v>68000</v>
      </c>
      <c r="D21" s="114">
        <f t="shared" si="4"/>
        <v>6.2869822485207101E-3</v>
      </c>
      <c r="E21" s="96">
        <v>254000</v>
      </c>
      <c r="F21" s="114">
        <f t="shared" si="3"/>
        <v>1.3746820371272393E-2</v>
      </c>
      <c r="G21" s="96">
        <f t="shared" si="5"/>
        <v>186000</v>
      </c>
      <c r="H21" s="791">
        <f t="shared" si="0"/>
        <v>2.7352941176470589</v>
      </c>
    </row>
    <row r="22" spans="2:12" s="111" customFormat="1" ht="15.75" customHeight="1">
      <c r="B22" s="127" t="s">
        <v>427</v>
      </c>
      <c r="C22" s="96">
        <v>300000</v>
      </c>
      <c r="D22" s="114">
        <f t="shared" si="4"/>
        <v>2.7736686390532544E-2</v>
      </c>
      <c r="E22" s="96">
        <v>212000</v>
      </c>
      <c r="F22" s="114">
        <f t="shared" si="3"/>
        <v>1.1473724089408454E-2</v>
      </c>
      <c r="G22" s="96">
        <f t="shared" si="5"/>
        <v>-88000</v>
      </c>
      <c r="H22" s="791">
        <f t="shared" si="0"/>
        <v>-0.29333333333333333</v>
      </c>
    </row>
    <row r="23" spans="2:12" s="126" customFormat="1" ht="28.5" customHeight="1">
      <c r="B23" s="125" t="s">
        <v>428</v>
      </c>
      <c r="C23" s="745">
        <v>606000</v>
      </c>
      <c r="D23" s="746">
        <f t="shared" si="4"/>
        <v>5.6028106508875741E-2</v>
      </c>
      <c r="E23" s="745">
        <v>264000</v>
      </c>
      <c r="F23" s="746">
        <f t="shared" si="3"/>
        <v>1.4288033771716188E-2</v>
      </c>
      <c r="G23" s="745">
        <f>E23-C23</f>
        <v>-342000</v>
      </c>
      <c r="H23" s="790">
        <f t="shared" si="0"/>
        <v>-0.5643564356435643</v>
      </c>
      <c r="K23" s="14"/>
      <c r="L23" s="111"/>
    </row>
    <row r="24" spans="2:12" s="111" customFormat="1" ht="15" customHeight="1">
      <c r="B24" s="127" t="s">
        <v>429</v>
      </c>
      <c r="C24" s="96">
        <v>77000</v>
      </c>
      <c r="D24" s="114">
        <f>C24/10816000</f>
        <v>7.1190828402366863E-3</v>
      </c>
      <c r="E24" s="96">
        <v>15000</v>
      </c>
      <c r="F24" s="114">
        <f t="shared" si="3"/>
        <v>8.1182010066569246E-4</v>
      </c>
      <c r="G24" s="96">
        <f t="shared" si="5"/>
        <v>-62000</v>
      </c>
      <c r="H24" s="791">
        <f t="shared" si="0"/>
        <v>-0.80519480519480524</v>
      </c>
    </row>
    <row r="25" spans="2:12" s="111" customFormat="1" ht="15" customHeight="1">
      <c r="B25" s="127" t="s">
        <v>430</v>
      </c>
      <c r="C25" s="96">
        <v>146000</v>
      </c>
      <c r="D25" s="114">
        <f>C25/10816000</f>
        <v>1.3498520710059171E-2</v>
      </c>
      <c r="E25" s="96">
        <v>68000</v>
      </c>
      <c r="F25" s="114">
        <f t="shared" si="3"/>
        <v>3.6802511230178058E-3</v>
      </c>
      <c r="G25" s="96">
        <f t="shared" si="5"/>
        <v>-78000</v>
      </c>
      <c r="H25" s="791">
        <f t="shared" si="0"/>
        <v>-0.53424657534246578</v>
      </c>
    </row>
    <row r="26" spans="2:12" s="111" customFormat="1" ht="15" customHeight="1">
      <c r="B26" s="127" t="s">
        <v>431</v>
      </c>
      <c r="C26" s="96">
        <v>208000</v>
      </c>
      <c r="D26" s="114">
        <f t="shared" si="4"/>
        <v>1.9230769230769232E-2</v>
      </c>
      <c r="E26" s="96">
        <v>130000</v>
      </c>
      <c r="F26" s="114">
        <f t="shared" si="3"/>
        <v>7.0357742057693346E-3</v>
      </c>
      <c r="G26" s="96">
        <f t="shared" si="5"/>
        <v>-78000</v>
      </c>
      <c r="H26" s="791">
        <f t="shared" si="0"/>
        <v>-0.375</v>
      </c>
    </row>
    <row r="27" spans="2:12" s="111" customFormat="1" ht="15" customHeight="1">
      <c r="B27" s="127" t="s">
        <v>432</v>
      </c>
      <c r="C27" s="14" t="s">
        <v>433</v>
      </c>
      <c r="D27" s="27" t="s">
        <v>433</v>
      </c>
      <c r="E27" s="88">
        <v>471000</v>
      </c>
      <c r="F27" s="114">
        <f t="shared" si="3"/>
        <v>2.5491151160902743E-2</v>
      </c>
      <c r="G27" s="14" t="s">
        <v>433</v>
      </c>
      <c r="H27" s="14" t="s">
        <v>433</v>
      </c>
    </row>
    <row r="28" spans="2:12" s="111" customFormat="1" ht="15" customHeight="1">
      <c r="B28" s="127" t="s">
        <v>134</v>
      </c>
      <c r="C28" s="96">
        <v>28000</v>
      </c>
      <c r="D28" s="114">
        <f t="shared" si="4"/>
        <v>2.5887573964497044E-3</v>
      </c>
      <c r="E28" s="96">
        <v>140000</v>
      </c>
      <c r="F28" s="114">
        <f t="shared" si="3"/>
        <v>7.5769876062131295E-3</v>
      </c>
      <c r="G28" s="96">
        <f>E28-C28</f>
        <v>112000</v>
      </c>
      <c r="H28" s="791">
        <f>(E28-C28)/C28</f>
        <v>4</v>
      </c>
    </row>
    <row r="29" spans="2:12" s="111" customFormat="1" ht="15" customHeight="1" thickBot="1">
      <c r="B29" s="127" t="s">
        <v>434</v>
      </c>
      <c r="C29" s="96">
        <v>8000</v>
      </c>
      <c r="D29" s="114">
        <f t="shared" si="4"/>
        <v>7.3964497041420117E-4</v>
      </c>
      <c r="E29" s="14" t="s">
        <v>303</v>
      </c>
      <c r="F29" s="69" t="s">
        <v>303</v>
      </c>
      <c r="G29" s="132" t="s">
        <v>303</v>
      </c>
      <c r="H29" s="14" t="s">
        <v>303</v>
      </c>
    </row>
    <row r="30" spans="2:12" s="503" customFormat="1" ht="15.75" customHeight="1" thickBot="1">
      <c r="B30" s="715" t="s">
        <v>124</v>
      </c>
      <c r="C30" s="716">
        <f>C14+C18</f>
        <v>10816000</v>
      </c>
      <c r="D30" s="717">
        <f>D14+D18</f>
        <v>0.99999999999999989</v>
      </c>
      <c r="E30" s="716">
        <v>19005000</v>
      </c>
      <c r="F30" s="717">
        <v>1</v>
      </c>
      <c r="G30" s="718">
        <f>E30-C30</f>
        <v>8189000</v>
      </c>
      <c r="H30" s="637">
        <f>(E30-C30)/C30</f>
        <v>0.75711908284023666</v>
      </c>
    </row>
    <row r="31" spans="2:12" ht="28.5" customHeight="1">
      <c r="B31" s="903" t="s">
        <v>435</v>
      </c>
      <c r="C31" s="903"/>
      <c r="D31" s="903"/>
      <c r="E31" s="903"/>
      <c r="F31" s="903"/>
      <c r="G31" s="903"/>
      <c r="H31" s="903"/>
    </row>
    <row r="32" spans="2:12" ht="26.25" customHeight="1">
      <c r="B32" s="883" t="s">
        <v>436</v>
      </c>
      <c r="C32" s="883"/>
      <c r="D32" s="883"/>
      <c r="E32" s="883"/>
      <c r="F32" s="883"/>
      <c r="G32" s="883"/>
      <c r="H32" s="883"/>
    </row>
    <row r="33" spans="2:6" ht="15" customHeight="1">
      <c r="B33" s="904" t="s">
        <v>437</v>
      </c>
      <c r="C33" s="904"/>
      <c r="D33" s="904"/>
      <c r="E33" s="904"/>
      <c r="F33" s="904"/>
    </row>
    <row r="34" spans="2:6" ht="13.5">
      <c r="B34" s="313" t="s">
        <v>386</v>
      </c>
      <c r="F34" s="129"/>
    </row>
    <row r="35" spans="2:6">
      <c r="F35" s="129"/>
    </row>
    <row r="36" spans="2:6">
      <c r="F36" s="129"/>
    </row>
  </sheetData>
  <mergeCells count="12">
    <mergeCell ref="B31:H31"/>
    <mergeCell ref="B32:H32"/>
    <mergeCell ref="B33:F33"/>
    <mergeCell ref="B2:H2"/>
    <mergeCell ref="B4:H4"/>
    <mergeCell ref="B6:H6"/>
    <mergeCell ref="B8:H8"/>
    <mergeCell ref="B10:H10"/>
    <mergeCell ref="C12:D12"/>
    <mergeCell ref="E12:F12"/>
    <mergeCell ref="G12:G13"/>
    <mergeCell ref="H12:H13"/>
  </mergeCells>
  <pageMargins left="0.70866141732283472" right="0.70866141732283472" top="0.74803149606299213" bottom="0.74803149606299213" header="0.31496062992125984" footer="0.31496062992125984"/>
  <pageSetup paperSize="9" scale="91"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49"/>
  <dimension ref="B1:N24"/>
  <sheetViews>
    <sheetView workbookViewId="0">
      <selection activeCell="G4" sqref="G4"/>
    </sheetView>
  </sheetViews>
  <sheetFormatPr defaultRowHeight="12.75"/>
  <cols>
    <col min="1" max="1" width="3" customWidth="1"/>
    <col min="2" max="2" width="26.7109375" style="7" customWidth="1"/>
    <col min="3" max="7" width="11.7109375" style="8" customWidth="1"/>
  </cols>
  <sheetData>
    <row r="1" spans="2:14" ht="12" customHeight="1">
      <c r="B1" s="911"/>
      <c r="C1" s="911"/>
      <c r="D1" s="911"/>
      <c r="E1" s="911"/>
      <c r="F1" s="911"/>
      <c r="G1" s="911"/>
    </row>
    <row r="2" spans="2:14" ht="14.25" customHeight="1">
      <c r="B2" s="834" t="s">
        <v>438</v>
      </c>
      <c r="C2" s="834"/>
      <c r="D2" s="834"/>
      <c r="E2" s="834"/>
      <c r="F2" s="834"/>
      <c r="G2" s="834"/>
    </row>
    <row r="3" spans="2:14" ht="12" customHeight="1">
      <c r="B3" s="911"/>
      <c r="C3" s="911"/>
      <c r="D3" s="911"/>
      <c r="E3" s="911"/>
      <c r="F3" s="911"/>
      <c r="G3" s="911"/>
    </row>
    <row r="4" spans="2:14" s="268" customFormat="1" ht="18.75" customHeight="1">
      <c r="B4" s="325" t="s">
        <v>439</v>
      </c>
      <c r="C4" s="269" t="s">
        <v>276</v>
      </c>
      <c r="D4" s="269" t="s">
        <v>277</v>
      </c>
      <c r="E4" s="269" t="s">
        <v>278</v>
      </c>
      <c r="F4" s="275" t="s">
        <v>279</v>
      </c>
      <c r="G4" s="269" t="s">
        <v>440</v>
      </c>
      <c r="H4" s="274"/>
    </row>
    <row r="5" spans="2:14" ht="18" customHeight="1">
      <c r="B5" s="316" t="s">
        <v>420</v>
      </c>
      <c r="C5" s="14">
        <v>5673000</v>
      </c>
      <c r="D5" s="14">
        <v>1093000</v>
      </c>
      <c r="E5" s="14">
        <v>421000</v>
      </c>
      <c r="F5" s="15">
        <v>1411000</v>
      </c>
      <c r="G5" s="14">
        <v>8598000</v>
      </c>
      <c r="H5" s="30"/>
      <c r="J5" s="16"/>
      <c r="K5" s="16"/>
      <c r="L5" s="16"/>
      <c r="M5" s="16"/>
      <c r="N5" s="16"/>
    </row>
    <row r="6" spans="2:14" ht="17.45" customHeight="1">
      <c r="B6" s="313" t="s">
        <v>421</v>
      </c>
      <c r="C6" s="14">
        <v>5506000</v>
      </c>
      <c r="D6" s="14">
        <v>128000</v>
      </c>
      <c r="E6" s="14">
        <v>13000</v>
      </c>
      <c r="F6" s="15">
        <v>20000</v>
      </c>
      <c r="G6" s="14">
        <v>5668000</v>
      </c>
      <c r="H6" s="30"/>
      <c r="J6" s="16"/>
      <c r="K6" s="16"/>
      <c r="L6" s="16"/>
      <c r="M6" s="16"/>
      <c r="N6" s="16"/>
    </row>
    <row r="7" spans="2:14" ht="17.45" customHeight="1">
      <c r="B7" s="313" t="s">
        <v>441</v>
      </c>
      <c r="C7" s="14">
        <v>2235000</v>
      </c>
      <c r="D7" s="14">
        <v>30000</v>
      </c>
      <c r="E7" s="14">
        <v>3000</v>
      </c>
      <c r="F7" s="15">
        <v>2000</v>
      </c>
      <c r="G7" s="14">
        <v>2270000</v>
      </c>
      <c r="H7" s="30"/>
      <c r="J7" s="16"/>
      <c r="K7" s="16"/>
      <c r="L7" s="16"/>
      <c r="M7" s="16"/>
      <c r="N7" s="16"/>
    </row>
    <row r="8" spans="2:14" ht="17.45" customHeight="1">
      <c r="B8" s="328" t="s">
        <v>424</v>
      </c>
      <c r="C8" s="14">
        <v>405000</v>
      </c>
      <c r="D8" s="14">
        <v>1000</v>
      </c>
      <c r="E8" s="14">
        <v>1000</v>
      </c>
      <c r="F8" s="15">
        <v>41000</v>
      </c>
      <c r="G8" s="14">
        <v>448000</v>
      </c>
      <c r="H8" s="30"/>
      <c r="J8" s="16"/>
      <c r="K8" s="16"/>
      <c r="L8" s="16"/>
      <c r="M8" s="16"/>
      <c r="N8" s="16"/>
    </row>
    <row r="9" spans="2:14" ht="17.45" customHeight="1">
      <c r="B9" s="328" t="s">
        <v>425</v>
      </c>
      <c r="C9" s="14">
        <v>458000</v>
      </c>
      <c r="D9" s="14">
        <v>4000</v>
      </c>
      <c r="E9" s="14" t="s">
        <v>433</v>
      </c>
      <c r="F9" s="15">
        <v>5000</v>
      </c>
      <c r="G9" s="14">
        <v>466000</v>
      </c>
      <c r="H9" s="30"/>
      <c r="J9" s="16"/>
      <c r="K9" s="16"/>
      <c r="L9" s="16"/>
      <c r="M9" s="16"/>
      <c r="N9" s="16"/>
    </row>
    <row r="10" spans="2:14" ht="17.45" customHeight="1">
      <c r="B10" s="328" t="s">
        <v>426</v>
      </c>
      <c r="C10" s="14">
        <v>252000</v>
      </c>
      <c r="D10" s="14">
        <v>1000</v>
      </c>
      <c r="E10" s="14" t="s">
        <v>433</v>
      </c>
      <c r="F10" s="15">
        <v>1000</v>
      </c>
      <c r="G10" s="14">
        <v>254000</v>
      </c>
      <c r="H10" s="30"/>
      <c r="J10" s="16"/>
      <c r="K10" s="16"/>
      <c r="L10" s="16"/>
      <c r="M10" s="16"/>
      <c r="N10" s="16"/>
    </row>
    <row r="11" spans="2:14" ht="17.45" customHeight="1">
      <c r="B11" s="328" t="s">
        <v>432</v>
      </c>
      <c r="C11" s="14">
        <v>407000</v>
      </c>
      <c r="D11" s="14">
        <v>15000</v>
      </c>
      <c r="E11" s="14">
        <v>3000</v>
      </c>
      <c r="F11" s="15">
        <v>46000</v>
      </c>
      <c r="G11" s="14">
        <v>471000</v>
      </c>
      <c r="H11" s="30"/>
      <c r="J11" s="16"/>
      <c r="K11" s="16"/>
      <c r="L11" s="16"/>
      <c r="M11" s="16"/>
      <c r="N11" s="16"/>
    </row>
    <row r="12" spans="2:14" ht="17.45" customHeight="1">
      <c r="B12" s="328" t="s">
        <v>427</v>
      </c>
      <c r="C12" s="14">
        <v>197000</v>
      </c>
      <c r="D12" s="14">
        <v>4000</v>
      </c>
      <c r="E12" s="14">
        <v>1000</v>
      </c>
      <c r="F12" s="15">
        <v>10000</v>
      </c>
      <c r="G12" s="14">
        <v>212000</v>
      </c>
      <c r="H12" s="30"/>
      <c r="J12" s="16"/>
      <c r="K12" s="16"/>
      <c r="L12" s="16"/>
      <c r="M12" s="16"/>
      <c r="N12" s="16"/>
    </row>
    <row r="13" spans="2:14" ht="17.45" customHeight="1">
      <c r="B13" s="328" t="s">
        <v>428</v>
      </c>
      <c r="C13" s="14">
        <v>261000</v>
      </c>
      <c r="D13" s="14" t="s">
        <v>433</v>
      </c>
      <c r="E13" s="14">
        <v>1000</v>
      </c>
      <c r="F13" s="15">
        <v>2000</v>
      </c>
      <c r="G13" s="14">
        <v>264000</v>
      </c>
      <c r="H13" s="30"/>
      <c r="J13" s="16"/>
      <c r="K13" s="16"/>
      <c r="L13" s="16"/>
      <c r="M13" s="16"/>
      <c r="N13" s="16"/>
    </row>
    <row r="14" spans="2:14" ht="17.45" customHeight="1">
      <c r="B14" s="328" t="s">
        <v>429</v>
      </c>
      <c r="C14" s="14">
        <v>14000</v>
      </c>
      <c r="D14" s="14">
        <v>1000</v>
      </c>
      <c r="E14" s="14" t="s">
        <v>433</v>
      </c>
      <c r="F14" s="15" t="s">
        <v>433</v>
      </c>
      <c r="G14" s="14">
        <v>15000</v>
      </c>
      <c r="H14" s="30"/>
      <c r="J14" s="16"/>
      <c r="K14" s="16"/>
      <c r="L14" s="16"/>
      <c r="M14" s="16"/>
      <c r="N14" s="16"/>
    </row>
    <row r="15" spans="2:14" ht="17.45" customHeight="1">
      <c r="B15" s="328" t="s">
        <v>430</v>
      </c>
      <c r="C15" s="14">
        <v>68000</v>
      </c>
      <c r="D15" s="14" t="s">
        <v>433</v>
      </c>
      <c r="E15" s="14" t="s">
        <v>433</v>
      </c>
      <c r="F15" s="15" t="s">
        <v>433</v>
      </c>
      <c r="G15" s="14">
        <v>68000</v>
      </c>
      <c r="H15" s="30"/>
      <c r="J15" s="16"/>
      <c r="K15" s="16"/>
      <c r="L15" s="16"/>
      <c r="M15" s="16"/>
      <c r="N15" s="16"/>
    </row>
    <row r="16" spans="2:14" ht="17.45" customHeight="1">
      <c r="B16" s="328" t="s">
        <v>431</v>
      </c>
      <c r="C16" s="14">
        <v>130000</v>
      </c>
      <c r="D16" s="14" t="s">
        <v>433</v>
      </c>
      <c r="E16" s="14">
        <v>1000</v>
      </c>
      <c r="F16" s="15" t="s">
        <v>433</v>
      </c>
      <c r="G16" s="14">
        <v>130000</v>
      </c>
      <c r="H16" s="30"/>
      <c r="J16" s="16"/>
      <c r="K16" s="16"/>
      <c r="L16" s="16"/>
      <c r="M16" s="16"/>
      <c r="N16" s="16"/>
    </row>
    <row r="17" spans="2:14" ht="17.45" customHeight="1" thickBot="1">
      <c r="B17" s="112" t="s">
        <v>134</v>
      </c>
      <c r="C17" s="14">
        <v>132000</v>
      </c>
      <c r="D17" s="14" t="s">
        <v>433</v>
      </c>
      <c r="E17" s="14" t="s">
        <v>433</v>
      </c>
      <c r="F17" s="69">
        <v>7000</v>
      </c>
      <c r="G17" s="42">
        <v>140</v>
      </c>
      <c r="H17" s="30"/>
      <c r="J17" s="16"/>
      <c r="K17" s="16"/>
      <c r="L17" s="16"/>
      <c r="M17" s="16"/>
      <c r="N17" s="16"/>
    </row>
    <row r="18" spans="2:14" s="72" customFormat="1" ht="17.25" customHeight="1" thickBot="1">
      <c r="B18" s="254" t="s">
        <v>268</v>
      </c>
      <c r="C18" s="290">
        <v>15738000</v>
      </c>
      <c r="D18" s="290">
        <v>1277000</v>
      </c>
      <c r="E18" s="290">
        <v>444000</v>
      </c>
      <c r="F18" s="291">
        <v>1546000</v>
      </c>
      <c r="G18" s="18">
        <v>19005000</v>
      </c>
      <c r="H18" s="71"/>
      <c r="J18" s="16"/>
      <c r="K18" s="16"/>
      <c r="L18" s="16"/>
      <c r="M18" s="16"/>
      <c r="N18" s="16"/>
    </row>
    <row r="19" spans="2:14" ht="28.5" customHeight="1">
      <c r="B19" s="903" t="s">
        <v>442</v>
      </c>
      <c r="C19" s="903"/>
      <c r="D19" s="903"/>
      <c r="E19" s="903"/>
      <c r="F19" s="903"/>
      <c r="G19" s="903"/>
      <c r="H19" s="30"/>
    </row>
    <row r="20" spans="2:14" ht="15" customHeight="1">
      <c r="B20" s="811" t="s">
        <v>288</v>
      </c>
      <c r="C20" s="811"/>
      <c r="D20" s="811"/>
      <c r="E20" s="811"/>
      <c r="F20" s="811"/>
      <c r="G20" s="811"/>
      <c r="H20" s="30"/>
    </row>
    <row r="21" spans="2:14" ht="15.75" customHeight="1">
      <c r="B21" s="817" t="s">
        <v>437</v>
      </c>
      <c r="C21" s="817"/>
      <c r="D21" s="817"/>
      <c r="E21" s="36"/>
      <c r="F21" s="36"/>
      <c r="G21" s="36"/>
      <c r="H21" s="30"/>
    </row>
    <row r="22" spans="2:14" ht="13.5">
      <c r="B22" s="52"/>
      <c r="C22" s="36"/>
      <c r="D22" s="36"/>
      <c r="E22" s="36"/>
      <c r="F22" s="36"/>
      <c r="G22" s="36"/>
      <c r="H22" s="30"/>
    </row>
    <row r="23" spans="2:14" ht="13.5">
      <c r="B23" s="52"/>
      <c r="C23" s="36"/>
      <c r="D23" s="36"/>
      <c r="E23" s="36"/>
      <c r="F23" s="36"/>
      <c r="G23" s="36"/>
      <c r="H23" s="30"/>
    </row>
    <row r="24" spans="2:14" ht="13.5">
      <c r="B24" s="52"/>
      <c r="C24" s="36"/>
      <c r="D24" s="36"/>
      <c r="E24" s="36"/>
      <c r="F24" s="36"/>
      <c r="G24" s="36"/>
      <c r="H24" s="30"/>
    </row>
  </sheetData>
  <mergeCells count="6">
    <mergeCell ref="B21:D21"/>
    <mergeCell ref="B1:G1"/>
    <mergeCell ref="B2:G2"/>
    <mergeCell ref="B3:G3"/>
    <mergeCell ref="B19:G19"/>
    <mergeCell ref="B20:G2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D4:F8"/>
  <sheetViews>
    <sheetView workbookViewId="0">
      <selection activeCell="K20" sqref="K20"/>
    </sheetView>
  </sheetViews>
  <sheetFormatPr defaultRowHeight="12.75"/>
  <cols>
    <col min="5" max="5" width="13.85546875" customWidth="1"/>
    <col min="6" max="6" width="12.28515625" customWidth="1"/>
    <col min="20" max="20" width="17.5703125" customWidth="1"/>
    <col min="21" max="21" width="12.85546875" customWidth="1"/>
    <col min="22" max="22" width="14" customWidth="1"/>
    <col min="27" max="27" width="12.5703125" customWidth="1"/>
  </cols>
  <sheetData>
    <row r="4" spans="4:6" ht="13.5">
      <c r="D4" s="37"/>
      <c r="E4" s="23">
        <v>1996</v>
      </c>
      <c r="F4" s="23">
        <v>2023</v>
      </c>
    </row>
    <row r="5" spans="4:6">
      <c r="D5" s="8" t="s">
        <v>64</v>
      </c>
      <c r="E5" s="24">
        <v>5.8</v>
      </c>
      <c r="F5" s="24">
        <v>16</v>
      </c>
    </row>
    <row r="6" spans="4:6">
      <c r="D6" s="8" t="s">
        <v>65</v>
      </c>
      <c r="E6" s="24">
        <v>1.5</v>
      </c>
      <c r="F6" s="24">
        <v>2.2999999999999998</v>
      </c>
    </row>
    <row r="7" spans="4:6">
      <c r="D7" s="8" t="s">
        <v>41</v>
      </c>
      <c r="E7" s="24">
        <v>1.6</v>
      </c>
      <c r="F7" s="24">
        <v>0.7</v>
      </c>
    </row>
    <row r="8" spans="4:6">
      <c r="D8" s="8"/>
      <c r="E8" s="24"/>
      <c r="F8" s="24"/>
    </row>
  </sheetData>
  <pageMargins left="0.7" right="0.7" top="0.75" bottom="0.75" header="0.3" footer="0.3"/>
  <pageSetup paperSize="9" scale="95"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0"/>
  <dimension ref="B2:K24"/>
  <sheetViews>
    <sheetView topLeftCell="A5" workbookViewId="0">
      <selection activeCell="C22" sqref="C22:G22"/>
    </sheetView>
  </sheetViews>
  <sheetFormatPr defaultRowHeight="12.75"/>
  <cols>
    <col min="1" max="1" width="3.42578125" customWidth="1"/>
    <col min="2" max="2" width="27.140625" style="7" customWidth="1"/>
    <col min="3" max="7" width="12.7109375" customWidth="1"/>
  </cols>
  <sheetData>
    <row r="2" spans="2:11" ht="15" customHeight="1">
      <c r="B2" s="834" t="s">
        <v>443</v>
      </c>
      <c r="C2" s="834"/>
      <c r="D2" s="834"/>
      <c r="E2" s="834"/>
      <c r="F2" s="834"/>
      <c r="G2" s="834"/>
    </row>
    <row r="4" spans="2:11" s="268" customFormat="1" ht="15" customHeight="1">
      <c r="B4" s="325" t="s">
        <v>439</v>
      </c>
      <c r="C4" s="269" t="s">
        <v>276</v>
      </c>
      <c r="D4" s="269" t="s">
        <v>277</v>
      </c>
      <c r="E4" s="269" t="s">
        <v>278</v>
      </c>
      <c r="F4" s="275" t="s">
        <v>279</v>
      </c>
      <c r="G4" s="322" t="s">
        <v>440</v>
      </c>
      <c r="H4" s="274"/>
      <c r="I4" s="274"/>
    </row>
    <row r="5" spans="2:11" ht="13.9" customHeight="1">
      <c r="B5" s="316" t="s">
        <v>420</v>
      </c>
      <c r="C5" s="89">
        <v>0.36046511627906974</v>
      </c>
      <c r="D5" s="89">
        <v>0.85591229444009398</v>
      </c>
      <c r="E5" s="89">
        <v>0.94819819819819817</v>
      </c>
      <c r="F5" s="65">
        <v>0.91267787839586023</v>
      </c>
      <c r="G5" s="89">
        <v>0.45240726124704023</v>
      </c>
      <c r="H5" s="30"/>
      <c r="I5" s="30"/>
    </row>
    <row r="6" spans="2:11" ht="17.45" customHeight="1">
      <c r="B6" s="313" t="s">
        <v>421</v>
      </c>
      <c r="C6" s="89">
        <v>0.34985385690684967</v>
      </c>
      <c r="D6" s="89">
        <v>0.10023492560689115</v>
      </c>
      <c r="E6" s="93">
        <v>2.9279279279279279E-2</v>
      </c>
      <c r="F6" s="65">
        <v>1.2936610608020699E-2</v>
      </c>
      <c r="G6" s="89">
        <v>0.29823730597211262</v>
      </c>
      <c r="H6" s="30"/>
      <c r="I6" s="30"/>
      <c r="K6" s="131"/>
    </row>
    <row r="7" spans="2:11" ht="17.45" customHeight="1">
      <c r="B7" s="313" t="s">
        <v>441</v>
      </c>
      <c r="C7" s="89">
        <v>0.14201296225695767</v>
      </c>
      <c r="D7" s="89">
        <v>2.3492560689115115E-2</v>
      </c>
      <c r="E7" s="27">
        <v>6.7567567567567571E-3</v>
      </c>
      <c r="F7" s="28">
        <v>1.29366106080207E-3</v>
      </c>
      <c r="G7" s="89">
        <v>0.11944225203893712</v>
      </c>
      <c r="H7" s="30"/>
      <c r="I7" s="30"/>
    </row>
    <row r="8" spans="2:11" ht="17.45" customHeight="1">
      <c r="B8" s="328" t="s">
        <v>424</v>
      </c>
      <c r="C8" s="89">
        <v>2.5733892489515822E-2</v>
      </c>
      <c r="D8" s="93">
        <v>7.8308535630383712E-4</v>
      </c>
      <c r="E8" s="27">
        <v>2.2522522522522522E-3</v>
      </c>
      <c r="F8" s="65">
        <v>2.6520051746442432E-2</v>
      </c>
      <c r="G8" s="89">
        <v>2.3572744014732964E-2</v>
      </c>
      <c r="H8" s="30"/>
      <c r="I8" s="30"/>
    </row>
    <row r="9" spans="2:11" ht="17.45" customHeight="1">
      <c r="B9" s="328" t="s">
        <v>425</v>
      </c>
      <c r="C9" s="89">
        <v>2.9101537679501844E-2</v>
      </c>
      <c r="D9" s="27">
        <v>3.1323414252153485E-3</v>
      </c>
      <c r="E9" s="14" t="s">
        <v>433</v>
      </c>
      <c r="F9" s="28">
        <v>3.2341526520051748E-3</v>
      </c>
      <c r="G9" s="89">
        <v>2.4519863193896343E-2</v>
      </c>
      <c r="H9" s="30"/>
      <c r="I9" s="30"/>
    </row>
    <row r="10" spans="2:11" ht="17.45" customHeight="1">
      <c r="B10" s="328" t="s">
        <v>426</v>
      </c>
      <c r="C10" s="89">
        <v>1.6012199771254287E-2</v>
      </c>
      <c r="D10" s="27">
        <v>7.8308535630383712E-4</v>
      </c>
      <c r="E10" s="14" t="s">
        <v>433</v>
      </c>
      <c r="F10" s="28">
        <v>6.4683053040103498E-4</v>
      </c>
      <c r="G10" s="89">
        <v>1.3364903972638779E-2</v>
      </c>
      <c r="H10" s="30"/>
      <c r="I10" s="30"/>
    </row>
    <row r="11" spans="2:11" ht="17.45" customHeight="1">
      <c r="B11" s="328" t="s">
        <v>432</v>
      </c>
      <c r="C11" s="89">
        <v>2.5860973440081331E-2</v>
      </c>
      <c r="D11" s="93">
        <v>1.1746280344557557E-2</v>
      </c>
      <c r="E11" s="27">
        <v>6.7567567567567571E-3</v>
      </c>
      <c r="F11" s="65">
        <v>2.9754204398447608E-2</v>
      </c>
      <c r="G11" s="89">
        <v>2.4782951854775061E-2</v>
      </c>
      <c r="H11" s="30"/>
      <c r="I11" s="30"/>
    </row>
    <row r="12" spans="2:11" ht="17.45" customHeight="1">
      <c r="B12" s="328" t="s">
        <v>427</v>
      </c>
      <c r="C12" s="89">
        <v>1.2517473630702757E-2</v>
      </c>
      <c r="D12" s="27">
        <v>3.1323414252153485E-3</v>
      </c>
      <c r="E12" s="27">
        <v>2.2522522522522522E-3</v>
      </c>
      <c r="F12" s="65">
        <v>6.4683053040103496E-3</v>
      </c>
      <c r="G12" s="89">
        <v>1.1154959221257563E-2</v>
      </c>
      <c r="H12" s="30"/>
      <c r="I12" s="30"/>
    </row>
    <row r="13" spans="2:11" ht="17.45" customHeight="1">
      <c r="B13" s="328" t="s">
        <v>428</v>
      </c>
      <c r="C13" s="89">
        <v>1.6584064048799085E-2</v>
      </c>
      <c r="D13" s="14" t="s">
        <v>433</v>
      </c>
      <c r="E13" s="27">
        <v>2.2522522522522522E-3</v>
      </c>
      <c r="F13" s="65">
        <v>1.29366106080207E-3</v>
      </c>
      <c r="G13" s="89">
        <v>1.3891081294396212E-2</v>
      </c>
      <c r="H13" s="30"/>
      <c r="I13" s="30"/>
    </row>
    <row r="14" spans="2:11" s="72" customFormat="1" ht="16.5" customHeight="1">
      <c r="B14" s="328" t="s">
        <v>429</v>
      </c>
      <c r="C14" s="89">
        <v>8.8956665395857159E-4</v>
      </c>
      <c r="D14" s="27">
        <v>7.8308535630383712E-4</v>
      </c>
      <c r="E14" s="14" t="s">
        <v>433</v>
      </c>
      <c r="F14" s="15" t="s">
        <v>433</v>
      </c>
      <c r="G14" s="89">
        <v>7.8926598263614838E-4</v>
      </c>
      <c r="H14" s="133"/>
      <c r="I14" s="71"/>
    </row>
    <row r="15" spans="2:11" ht="15.75">
      <c r="B15" s="328" t="s">
        <v>430</v>
      </c>
      <c r="C15" s="89">
        <v>4.3207523192273474E-3</v>
      </c>
      <c r="D15" s="14" t="s">
        <v>433</v>
      </c>
      <c r="E15" s="14" t="s">
        <v>433</v>
      </c>
      <c r="F15" s="15" t="s">
        <v>433</v>
      </c>
      <c r="G15" s="89">
        <v>3.5780057879505394E-3</v>
      </c>
      <c r="H15" s="30"/>
      <c r="I15" s="30"/>
    </row>
    <row r="16" spans="2:11" ht="16.5" customHeight="1">
      <c r="B16" s="328" t="s">
        <v>431</v>
      </c>
      <c r="C16" s="89">
        <v>8.2602617867581652E-3</v>
      </c>
      <c r="D16" s="14" t="s">
        <v>433</v>
      </c>
      <c r="E16" s="27">
        <v>2.2522522522522522E-3</v>
      </c>
      <c r="F16" s="15" t="s">
        <v>433</v>
      </c>
      <c r="G16" s="89">
        <v>6.8403051828466194E-3</v>
      </c>
      <c r="H16" s="30"/>
      <c r="I16" s="30"/>
    </row>
    <row r="17" spans="2:9" ht="16.5" customHeight="1" thickBot="1">
      <c r="B17" s="112" t="s">
        <v>134</v>
      </c>
      <c r="C17" s="92">
        <v>8.3873427373236751E-3</v>
      </c>
      <c r="D17" s="14" t="s">
        <v>433</v>
      </c>
      <c r="E17" s="14" t="s">
        <v>433</v>
      </c>
      <c r="F17" s="262">
        <v>4.5278137128072441E-3</v>
      </c>
      <c r="G17" s="415">
        <v>7.366482504604052E-6</v>
      </c>
      <c r="H17" s="30"/>
      <c r="I17" s="30"/>
    </row>
    <row r="18" spans="2:9" ht="14.25" thickBot="1">
      <c r="B18" s="345" t="s">
        <v>444</v>
      </c>
      <c r="C18" s="94">
        <v>1</v>
      </c>
      <c r="D18" s="94">
        <v>1</v>
      </c>
      <c r="E18" s="94">
        <v>1</v>
      </c>
      <c r="F18" s="354">
        <v>1</v>
      </c>
      <c r="G18" s="94">
        <v>1</v>
      </c>
      <c r="H18" s="30"/>
      <c r="I18" s="30"/>
    </row>
    <row r="19" spans="2:9" ht="13.5" customHeight="1">
      <c r="B19" s="903" t="s">
        <v>74</v>
      </c>
      <c r="C19" s="903"/>
      <c r="D19" s="903"/>
      <c r="E19" s="903"/>
      <c r="F19" s="903"/>
      <c r="G19" s="26"/>
      <c r="H19" s="30"/>
      <c r="I19" s="30"/>
    </row>
    <row r="20" spans="2:9" ht="13.5">
      <c r="B20" s="811" t="s">
        <v>270</v>
      </c>
      <c r="C20" s="811"/>
      <c r="D20" s="811"/>
      <c r="E20" s="811"/>
      <c r="F20" s="811"/>
      <c r="G20" s="811"/>
      <c r="H20" s="30"/>
      <c r="I20" s="30"/>
    </row>
    <row r="21" spans="2:9" ht="14.25" customHeight="1">
      <c r="B21" s="817" t="s">
        <v>437</v>
      </c>
      <c r="C21" s="817"/>
      <c r="D21" s="817"/>
      <c r="E21" s="30"/>
      <c r="F21" s="30"/>
      <c r="G21" s="30"/>
      <c r="H21" s="30"/>
      <c r="I21" s="30"/>
    </row>
    <row r="22" spans="2:9" ht="13.5">
      <c r="B22" s="52"/>
      <c r="C22" s="425">
        <f>SUM(C5:C7)</f>
        <v>0.85233193544287711</v>
      </c>
      <c r="D22" s="425">
        <f t="shared" ref="D22:G22" si="0">SUM(D5:D7)</f>
        <v>0.97963978073610025</v>
      </c>
      <c r="E22" s="425">
        <f t="shared" si="0"/>
        <v>0.98423423423423428</v>
      </c>
      <c r="F22" s="425">
        <f t="shared" si="0"/>
        <v>0.92690815006468297</v>
      </c>
      <c r="G22" s="425">
        <f t="shared" si="0"/>
        <v>0.87008681925808995</v>
      </c>
      <c r="H22" s="30"/>
      <c r="I22" s="30"/>
    </row>
    <row r="23" spans="2:9" ht="13.5">
      <c r="B23" s="52"/>
      <c r="C23" s="30"/>
      <c r="D23" s="30"/>
      <c r="E23" s="30"/>
      <c r="F23" s="30"/>
      <c r="G23" s="30"/>
      <c r="H23" s="30"/>
      <c r="I23" s="30"/>
    </row>
    <row r="24" spans="2:9" ht="13.5">
      <c r="B24" s="52"/>
      <c r="C24" s="30"/>
      <c r="D24" s="30"/>
      <c r="E24" s="30"/>
      <c r="F24" s="30"/>
      <c r="G24" s="30"/>
      <c r="H24" s="30"/>
      <c r="I24" s="30"/>
    </row>
  </sheetData>
  <mergeCells count="4">
    <mergeCell ref="B2:G2"/>
    <mergeCell ref="B19:F19"/>
    <mergeCell ref="B20:G20"/>
    <mergeCell ref="B21:D21"/>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1"/>
  <dimension ref="B1:K25"/>
  <sheetViews>
    <sheetView zoomScaleNormal="100" workbookViewId="0">
      <selection activeCell="H22" sqref="H22"/>
    </sheetView>
  </sheetViews>
  <sheetFormatPr defaultColWidth="8.85546875" defaultRowHeight="15"/>
  <cols>
    <col min="1" max="1" width="3.28515625" style="134" customWidth="1"/>
    <col min="2" max="2" width="9.7109375" style="145" customWidth="1"/>
    <col min="3" max="3" width="12.85546875" style="134" customWidth="1"/>
    <col min="4" max="7" width="11.7109375" style="134" customWidth="1"/>
    <col min="8" max="8" width="8.85546875" style="134"/>
    <col min="9" max="9" width="8.85546875" style="134" customWidth="1"/>
    <col min="10" max="10" width="9.85546875" style="134" bestFit="1" customWidth="1"/>
    <col min="11" max="20" width="8.85546875" style="134"/>
    <col min="21" max="21" width="8.85546875" style="134" customWidth="1"/>
    <col min="22" max="16384" width="8.85546875" style="134"/>
  </cols>
  <sheetData>
    <row r="1" spans="2:11" ht="12" customHeight="1">
      <c r="B1" s="732"/>
      <c r="C1" s="733"/>
      <c r="D1" s="733"/>
      <c r="E1" s="733"/>
      <c r="F1" s="733"/>
      <c r="G1" s="733"/>
    </row>
    <row r="2" spans="2:11" ht="16.5" customHeight="1">
      <c r="B2" s="822" t="s">
        <v>445</v>
      </c>
      <c r="C2" s="822"/>
      <c r="D2" s="822"/>
      <c r="E2" s="822"/>
      <c r="F2" s="822"/>
      <c r="G2" s="822"/>
    </row>
    <row r="3" spans="2:11" ht="12" customHeight="1">
      <c r="B3" s="732"/>
      <c r="C3" s="733"/>
      <c r="D3" s="733"/>
      <c r="E3" s="733"/>
      <c r="F3" s="733"/>
      <c r="G3" s="733"/>
    </row>
    <row r="4" spans="2:11" s="287" customFormat="1" ht="29.25" customHeight="1">
      <c r="B4" s="331"/>
      <c r="C4" s="286"/>
      <c r="D4" s="896" t="s">
        <v>446</v>
      </c>
      <c r="E4" s="897"/>
      <c r="F4" s="896" t="s">
        <v>447</v>
      </c>
      <c r="G4" s="896"/>
      <c r="H4" s="733"/>
      <c r="I4" s="733"/>
      <c r="J4" s="733"/>
      <c r="K4" s="733"/>
    </row>
    <row r="5" spans="2:11" s="287" customFormat="1" ht="28.5" customHeight="1">
      <c r="B5" s="325" t="s">
        <v>80</v>
      </c>
      <c r="C5" s="333" t="s">
        <v>444</v>
      </c>
      <c r="D5" s="324" t="s">
        <v>136</v>
      </c>
      <c r="E5" s="333" t="s">
        <v>418</v>
      </c>
      <c r="F5" s="324" t="s">
        <v>136</v>
      </c>
      <c r="G5" s="324" t="s">
        <v>418</v>
      </c>
      <c r="H5" s="733"/>
      <c r="I5" s="733"/>
      <c r="J5" s="733"/>
      <c r="K5" s="733"/>
    </row>
    <row r="6" spans="2:11">
      <c r="B6" s="135">
        <v>2002</v>
      </c>
      <c r="C6" s="136">
        <v>11194000</v>
      </c>
      <c r="D6" s="137">
        <v>4521000</v>
      </c>
      <c r="E6" s="138">
        <f>D6/C6</f>
        <v>0.40387707700553865</v>
      </c>
      <c r="F6" s="137">
        <v>3096000</v>
      </c>
      <c r="G6" s="139">
        <f>F6/C6</f>
        <v>0.27657673753796674</v>
      </c>
      <c r="I6" s="734"/>
    </row>
    <row r="7" spans="2:11">
      <c r="B7" s="135">
        <v>2004</v>
      </c>
      <c r="C7" s="136">
        <v>11719000</v>
      </c>
      <c r="D7" s="137">
        <v>4698000</v>
      </c>
      <c r="E7" s="138">
        <f t="shared" ref="E7:E16" si="0">D7/C7</f>
        <v>0.40088744773444834</v>
      </c>
      <c r="F7" s="137">
        <v>3429000</v>
      </c>
      <c r="G7" s="139">
        <f t="shared" ref="G7:G16" si="1">F7/C7</f>
        <v>0.29260175782916631</v>
      </c>
      <c r="I7" s="734"/>
    </row>
    <row r="8" spans="2:11">
      <c r="B8" s="135">
        <v>2006</v>
      </c>
      <c r="C8" s="136">
        <v>12243000</v>
      </c>
      <c r="D8" s="137">
        <v>5037000</v>
      </c>
      <c r="E8" s="138">
        <f t="shared" si="0"/>
        <v>0.41141876990933596</v>
      </c>
      <c r="F8" s="137">
        <v>3695000</v>
      </c>
      <c r="G8" s="139">
        <f t="shared" si="1"/>
        <v>0.30180511312586783</v>
      </c>
      <c r="I8" s="734"/>
    </row>
    <row r="9" spans="2:11">
      <c r="B9" s="135">
        <v>2008</v>
      </c>
      <c r="C9" s="136">
        <v>12820000</v>
      </c>
      <c r="D9" s="137">
        <v>5582000</v>
      </c>
      <c r="E9" s="138">
        <f t="shared" si="0"/>
        <v>0.43541341653666149</v>
      </c>
      <c r="F9" s="137">
        <v>3460000</v>
      </c>
      <c r="G9" s="139">
        <f t="shared" si="1"/>
        <v>0.26989079563182528</v>
      </c>
      <c r="I9" s="734"/>
      <c r="J9" s="263"/>
    </row>
    <row r="10" spans="2:11">
      <c r="B10" s="135">
        <v>2010</v>
      </c>
      <c r="C10" s="136">
        <v>13456000</v>
      </c>
      <c r="D10" s="137">
        <v>5757000</v>
      </c>
      <c r="E10" s="138">
        <f t="shared" si="0"/>
        <v>0.42783888228299644</v>
      </c>
      <c r="F10" s="137">
        <v>3920000</v>
      </c>
      <c r="G10" s="139">
        <f t="shared" si="1"/>
        <v>0.29131985731272297</v>
      </c>
      <c r="I10" s="734"/>
    </row>
    <row r="11" spans="2:11">
      <c r="B11" s="135">
        <v>2012</v>
      </c>
      <c r="C11" s="136">
        <v>14152000</v>
      </c>
      <c r="D11" s="137">
        <v>6304000</v>
      </c>
      <c r="E11" s="138">
        <f t="shared" si="0"/>
        <v>0.44544940644431885</v>
      </c>
      <c r="F11" s="137">
        <v>3902000</v>
      </c>
      <c r="G11" s="139">
        <f t="shared" si="1"/>
        <v>0.27572074618428488</v>
      </c>
      <c r="I11" s="734"/>
    </row>
    <row r="12" spans="2:11">
      <c r="B12" s="135">
        <v>2014</v>
      </c>
      <c r="C12" s="136">
        <v>14904000</v>
      </c>
      <c r="D12" s="137">
        <v>6908000</v>
      </c>
      <c r="E12" s="138">
        <f t="shared" si="0"/>
        <v>0.46349973161567365</v>
      </c>
      <c r="F12" s="137">
        <v>4023000</v>
      </c>
      <c r="G12" s="139">
        <f t="shared" si="1"/>
        <v>0.26992753623188404</v>
      </c>
      <c r="I12" s="734"/>
      <c r="K12" s="735"/>
    </row>
    <row r="13" spans="2:11">
      <c r="B13" s="135">
        <v>2015</v>
      </c>
      <c r="C13" s="136">
        <v>15307000</v>
      </c>
      <c r="D13" s="137">
        <v>7045000</v>
      </c>
      <c r="E13" s="138">
        <f t="shared" si="0"/>
        <v>0.46024694584177173</v>
      </c>
      <c r="F13" s="137">
        <v>4135000</v>
      </c>
      <c r="G13" s="139">
        <f t="shared" si="1"/>
        <v>0.27013784543019531</v>
      </c>
      <c r="I13" s="734"/>
    </row>
    <row r="14" spans="2:11">
      <c r="B14" s="135">
        <v>2016</v>
      </c>
      <c r="C14" s="136">
        <v>15744000</v>
      </c>
      <c r="D14" s="137">
        <v>7339000</v>
      </c>
      <c r="E14" s="138">
        <f t="shared" si="0"/>
        <v>0.46614583333333331</v>
      </c>
      <c r="F14" s="137">
        <v>4214000</v>
      </c>
      <c r="G14" s="139">
        <f t="shared" si="1"/>
        <v>0.26765752032520324</v>
      </c>
      <c r="I14" s="734"/>
    </row>
    <row r="15" spans="2:11">
      <c r="B15" s="135">
        <v>2017</v>
      </c>
      <c r="C15" s="136">
        <v>16199000</v>
      </c>
      <c r="D15" s="140">
        <v>7561000</v>
      </c>
      <c r="E15" s="138">
        <f t="shared" si="0"/>
        <v>0.46675720723501452</v>
      </c>
      <c r="F15" s="140">
        <v>4463000</v>
      </c>
      <c r="G15" s="139">
        <f t="shared" si="1"/>
        <v>0.27551083400209891</v>
      </c>
      <c r="I15" s="734"/>
      <c r="J15" s="720"/>
    </row>
    <row r="16" spans="2:11">
      <c r="B16" s="135">
        <v>2018</v>
      </c>
      <c r="C16" s="136">
        <v>16671000</v>
      </c>
      <c r="D16" s="137">
        <v>7722000</v>
      </c>
      <c r="E16" s="138">
        <f t="shared" si="0"/>
        <v>0.46319956811229079</v>
      </c>
      <c r="F16" s="140">
        <v>4758000</v>
      </c>
      <c r="G16" s="139">
        <f t="shared" si="1"/>
        <v>0.28540579449343173</v>
      </c>
      <c r="I16" s="734"/>
    </row>
    <row r="17" spans="2:10">
      <c r="B17" s="135">
        <v>2019</v>
      </c>
      <c r="C17" s="136">
        <v>17163000</v>
      </c>
      <c r="D17" s="140">
        <v>7708000</v>
      </c>
      <c r="E17" s="138">
        <f>D17/C17</f>
        <v>0.44910563421313288</v>
      </c>
      <c r="F17" s="140">
        <v>4898000</v>
      </c>
      <c r="G17" s="139">
        <f>F17/C17</f>
        <v>0.28538134358795081</v>
      </c>
      <c r="I17" s="734"/>
      <c r="J17" s="681"/>
    </row>
    <row r="18" spans="2:10">
      <c r="B18" s="135">
        <v>2020</v>
      </c>
      <c r="C18" s="136">
        <v>17418000</v>
      </c>
      <c r="D18" s="137">
        <v>8122000</v>
      </c>
      <c r="E18" s="138">
        <f>D18/C18</f>
        <v>0.46629923068090479</v>
      </c>
      <c r="F18" s="140">
        <v>4936000</v>
      </c>
      <c r="G18" s="139">
        <f>F18/C18</f>
        <v>0.2833850040188311</v>
      </c>
      <c r="I18" s="734"/>
    </row>
    <row r="19" spans="2:10">
      <c r="B19" s="135">
        <v>2021</v>
      </c>
      <c r="C19" s="136">
        <v>17947000</v>
      </c>
      <c r="D19" s="140">
        <v>8119000</v>
      </c>
      <c r="E19" s="138">
        <f>D19/C19</f>
        <v>0.45238758566891402</v>
      </c>
      <c r="F19" s="140">
        <v>5134000</v>
      </c>
      <c r="G19" s="139">
        <f>F19/C19</f>
        <v>0.2860645233186605</v>
      </c>
      <c r="I19" s="734"/>
    </row>
    <row r="20" spans="2:10">
      <c r="B20" s="135">
        <v>2022</v>
      </c>
      <c r="C20" s="136">
        <v>18477000</v>
      </c>
      <c r="D20" s="140">
        <v>8459000</v>
      </c>
      <c r="E20" s="138">
        <f t="shared" ref="E20" si="2">D20/C20</f>
        <v>0.45781241543540618</v>
      </c>
      <c r="F20" s="140">
        <v>5540000</v>
      </c>
      <c r="G20" s="139">
        <f>F20/C20</f>
        <v>0.29983222384586244</v>
      </c>
      <c r="I20" s="734"/>
    </row>
    <row r="21" spans="2:10" ht="15.75" thickBot="1">
      <c r="B21" s="141">
        <v>2023</v>
      </c>
      <c r="C21" s="142">
        <v>19005000</v>
      </c>
      <c r="D21" s="143">
        <v>8598000</v>
      </c>
      <c r="E21" s="138">
        <f>D21/C21</f>
        <v>0.45240726124704023</v>
      </c>
      <c r="F21" s="143">
        <v>5668000</v>
      </c>
      <c r="G21" s="139">
        <f>F21/C21</f>
        <v>0.29823730597211262</v>
      </c>
      <c r="I21" s="734"/>
    </row>
    <row r="22" spans="2:10" s="418" customFormat="1" ht="15" customHeight="1" thickBot="1">
      <c r="B22" s="519" t="s">
        <v>448</v>
      </c>
      <c r="C22" s="416">
        <f>C21/C6-1</f>
        <v>0.69778452742540642</v>
      </c>
      <c r="D22" s="417">
        <f>D21/D6-1</f>
        <v>0.90179163901791637</v>
      </c>
      <c r="E22" s="416">
        <f>E21/E6-1</f>
        <v>0.12016077911952405</v>
      </c>
      <c r="F22" s="417">
        <f>F21/F6-1</f>
        <v>0.83074935400516803</v>
      </c>
      <c r="G22" s="417">
        <f>G21/G6-1</f>
        <v>7.8316667652399641E-2</v>
      </c>
      <c r="I22" s="736"/>
    </row>
    <row r="23" spans="2:10" ht="28.5" customHeight="1">
      <c r="B23" s="912" t="s">
        <v>449</v>
      </c>
      <c r="C23" s="912"/>
      <c r="D23" s="912"/>
      <c r="E23" s="912"/>
      <c r="F23" s="912"/>
      <c r="G23" s="912"/>
    </row>
    <row r="24" spans="2:10">
      <c r="B24" s="737"/>
      <c r="C24" s="144"/>
      <c r="D24" s="144"/>
      <c r="E24" s="144"/>
      <c r="F24" s="733"/>
      <c r="G24" s="733"/>
    </row>
    <row r="25" spans="2:10">
      <c r="C25" s="734"/>
      <c r="D25" s="734"/>
      <c r="E25" s="734"/>
      <c r="F25" s="734"/>
      <c r="G25" s="734"/>
    </row>
  </sheetData>
  <mergeCells count="4">
    <mergeCell ref="B2:G2"/>
    <mergeCell ref="D4:E4"/>
    <mergeCell ref="F4:G4"/>
    <mergeCell ref="B23:G23"/>
  </mergeCells>
  <pageMargins left="0.70866141732283472" right="0.70866141732283472" top="0.74803149606299213" bottom="0.74803149606299213"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93"/>
  <dimension ref="C2:AB20"/>
  <sheetViews>
    <sheetView workbookViewId="0">
      <selection activeCell="I20" sqref="I20"/>
    </sheetView>
  </sheetViews>
  <sheetFormatPr defaultRowHeight="12.75"/>
  <cols>
    <col min="2" max="2" width="5.85546875" customWidth="1"/>
    <col min="3" max="3" width="5.28515625" customWidth="1"/>
    <col min="4" max="4" width="11.28515625" style="8" customWidth="1"/>
    <col min="5" max="5" width="14" style="8" customWidth="1"/>
    <col min="6" max="6" width="6.85546875" customWidth="1"/>
    <col min="7" max="7" width="9" customWidth="1"/>
    <col min="8" max="8" width="16.7109375" customWidth="1"/>
    <col min="28" max="28" width="12.5703125" customWidth="1"/>
  </cols>
  <sheetData>
    <row r="2" spans="3:28" ht="27.75" customHeight="1">
      <c r="C2" s="913" t="s">
        <v>450</v>
      </c>
      <c r="D2" s="913"/>
      <c r="E2" s="913"/>
      <c r="F2" s="913"/>
    </row>
    <row r="4" spans="3:28" s="268" customFormat="1" ht="16.5" customHeight="1">
      <c r="D4" s="269" t="s">
        <v>80</v>
      </c>
      <c r="E4" s="324" t="s">
        <v>136</v>
      </c>
      <c r="AA4" s="269"/>
      <c r="AB4" s="324" t="s">
        <v>451</v>
      </c>
    </row>
    <row r="5" spans="3:28" ht="14.25" customHeight="1">
      <c r="D5" s="146">
        <v>2002</v>
      </c>
      <c r="E5" s="14">
        <v>9447736</v>
      </c>
      <c r="AA5" s="147">
        <v>2002</v>
      </c>
      <c r="AB5" s="14">
        <v>10033200</v>
      </c>
    </row>
    <row r="6" spans="3:28" ht="13.5" customHeight="1">
      <c r="D6" s="146">
        <v>2004</v>
      </c>
      <c r="E6" s="14">
        <v>10136935</v>
      </c>
      <c r="AA6" s="147">
        <v>2004</v>
      </c>
      <c r="AB6" s="14">
        <v>10764200</v>
      </c>
    </row>
    <row r="7" spans="3:28" ht="13.5" customHeight="1">
      <c r="D7" s="146">
        <v>2006</v>
      </c>
      <c r="E7" s="14">
        <v>10871784</v>
      </c>
      <c r="AA7" s="147">
        <v>2006</v>
      </c>
      <c r="AB7" s="14">
        <v>11494200</v>
      </c>
    </row>
    <row r="8" spans="3:28" ht="13.5" customHeight="1">
      <c r="D8" s="146">
        <v>2008</v>
      </c>
      <c r="E8" s="14">
        <v>11371340</v>
      </c>
      <c r="AA8" s="147">
        <v>2008</v>
      </c>
      <c r="AB8" s="14">
        <v>11954400</v>
      </c>
    </row>
    <row r="9" spans="3:28" ht="13.5" customHeight="1">
      <c r="D9" s="146">
        <v>2010</v>
      </c>
      <c r="E9" s="14">
        <v>12110400</v>
      </c>
      <c r="AA9" s="147">
        <v>2010</v>
      </c>
      <c r="AB9" s="14">
        <v>12774000</v>
      </c>
    </row>
    <row r="10" spans="3:28" ht="13.5" customHeight="1">
      <c r="D10" s="146">
        <v>2012</v>
      </c>
      <c r="E10" s="19">
        <v>12864168</v>
      </c>
      <c r="AA10" s="147">
        <v>2012</v>
      </c>
      <c r="AB10" s="19">
        <v>13290000</v>
      </c>
    </row>
    <row r="11" spans="3:28" ht="13.5" customHeight="1">
      <c r="D11" s="146">
        <v>2014</v>
      </c>
      <c r="E11" s="14">
        <v>13428504</v>
      </c>
      <c r="AA11" s="147">
        <v>2014</v>
      </c>
      <c r="AB11" s="14">
        <v>14039000</v>
      </c>
    </row>
    <row r="12" spans="3:28" ht="13.5" customHeight="1" thickBot="1">
      <c r="D12" s="35">
        <v>2016</v>
      </c>
      <c r="E12" s="14">
        <v>14012160</v>
      </c>
      <c r="AA12" s="148">
        <v>2016</v>
      </c>
      <c r="AB12" s="42">
        <v>15218800</v>
      </c>
    </row>
    <row r="13" spans="3:28" ht="13.5" customHeight="1">
      <c r="D13" s="35">
        <v>2017</v>
      </c>
      <c r="E13" s="14">
        <v>14352314</v>
      </c>
      <c r="AA13" s="149"/>
      <c r="AB13" s="14"/>
    </row>
    <row r="14" spans="3:28" ht="13.5" customHeight="1">
      <c r="D14" s="35">
        <v>2018</v>
      </c>
      <c r="E14" s="14">
        <v>14837190</v>
      </c>
      <c r="AA14" s="149"/>
      <c r="AB14" s="14"/>
    </row>
    <row r="15" spans="3:28" ht="13.5" customHeight="1">
      <c r="D15" s="35">
        <v>2019</v>
      </c>
      <c r="E15" s="14">
        <v>15137766</v>
      </c>
      <c r="AA15" s="149"/>
      <c r="AB15" s="14"/>
    </row>
    <row r="16" spans="3:28" ht="13.5" customHeight="1">
      <c r="D16" s="35">
        <v>2020</v>
      </c>
      <c r="E16" s="14">
        <v>15519438</v>
      </c>
      <c r="AA16" s="149"/>
      <c r="AB16" s="14"/>
    </row>
    <row r="17" spans="3:28" ht="13.5" customHeight="1">
      <c r="D17" s="35">
        <v>2021</v>
      </c>
      <c r="E17" s="14">
        <v>15918989</v>
      </c>
      <c r="AA17" s="149"/>
      <c r="AB17" s="14"/>
    </row>
    <row r="18" spans="3:28" ht="13.5" customHeight="1">
      <c r="D18" s="35">
        <v>2022</v>
      </c>
      <c r="E18" s="14">
        <v>16352145</v>
      </c>
      <c r="AA18" s="149"/>
      <c r="AB18" s="14"/>
    </row>
    <row r="19" spans="3:28" ht="13.5" customHeight="1" thickBot="1">
      <c r="D19" s="35">
        <v>2023</v>
      </c>
      <c r="E19" s="14">
        <v>16536000</v>
      </c>
      <c r="AA19" s="149"/>
      <c r="AB19" s="14"/>
    </row>
    <row r="20" spans="3:28" ht="42" customHeight="1">
      <c r="C20" s="837" t="s">
        <v>452</v>
      </c>
      <c r="D20" s="837"/>
      <c r="E20" s="837"/>
      <c r="F20" s="837"/>
    </row>
  </sheetData>
  <mergeCells count="2">
    <mergeCell ref="C2:F2"/>
    <mergeCell ref="C20:F20"/>
  </mergeCells>
  <pageMargins left="0.7" right="0.7" top="0.75" bottom="0.75" header="0.3" footer="0.3"/>
  <pageSetup paperSize="9" scale="9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94"/>
  <dimension ref="C3:AD18"/>
  <sheetViews>
    <sheetView workbookViewId="0">
      <selection activeCell="M12" sqref="M12"/>
    </sheetView>
  </sheetViews>
  <sheetFormatPr defaultRowHeight="12.75"/>
  <cols>
    <col min="2" max="2" width="5.85546875" customWidth="1"/>
    <col min="3" max="3" width="5.28515625" customWidth="1"/>
    <col min="4" max="4" width="11.28515625" style="8" customWidth="1"/>
    <col min="5" max="5" width="11.5703125" style="8" customWidth="1"/>
    <col min="6" max="6" width="7.28515625" customWidth="1"/>
    <col min="7" max="7" width="9" customWidth="1"/>
    <col min="8" max="8" width="9.5703125" customWidth="1"/>
    <col min="9" max="9" width="16.7109375" customWidth="1"/>
    <col min="30" max="30" width="12.5703125" customWidth="1"/>
  </cols>
  <sheetData>
    <row r="3" spans="3:30" s="12" customFormat="1" ht="16.5" customHeight="1">
      <c r="D3" s="10" t="s">
        <v>80</v>
      </c>
      <c r="E3" s="11" t="s">
        <v>136</v>
      </c>
      <c r="AC3" s="10"/>
      <c r="AD3" s="11" t="s">
        <v>451</v>
      </c>
    </row>
    <row r="4" spans="3:30" ht="17.45" customHeight="1">
      <c r="D4" s="146">
        <v>2002</v>
      </c>
      <c r="E4" s="14">
        <v>9.4477360000000008</v>
      </c>
      <c r="AC4" s="147">
        <v>2002</v>
      </c>
      <c r="AD4" s="14">
        <v>10033200</v>
      </c>
    </row>
    <row r="5" spans="3:30" ht="17.45" customHeight="1">
      <c r="D5" s="146">
        <v>2004</v>
      </c>
      <c r="E5" s="14">
        <v>10.136934999999999</v>
      </c>
      <c r="AC5" s="147">
        <v>2004</v>
      </c>
      <c r="AD5" s="14">
        <v>10764200</v>
      </c>
    </row>
    <row r="6" spans="3:30" ht="17.45" customHeight="1">
      <c r="D6" s="146">
        <v>2006</v>
      </c>
      <c r="E6" s="14">
        <v>10.871784</v>
      </c>
      <c r="AC6" s="147">
        <v>2006</v>
      </c>
      <c r="AD6" s="14">
        <v>11494200</v>
      </c>
    </row>
    <row r="7" spans="3:30" ht="17.45" customHeight="1">
      <c r="D7" s="146">
        <v>2008</v>
      </c>
      <c r="E7" s="14">
        <v>11.37134</v>
      </c>
      <c r="AC7" s="147">
        <v>2008</v>
      </c>
      <c r="AD7" s="14">
        <v>11954400</v>
      </c>
    </row>
    <row r="8" spans="3:30" ht="17.45" customHeight="1">
      <c r="D8" s="146">
        <v>2010</v>
      </c>
      <c r="E8" s="14">
        <v>12.1104</v>
      </c>
      <c r="AC8" s="147">
        <v>2010</v>
      </c>
      <c r="AD8" s="14">
        <v>12774000</v>
      </c>
    </row>
    <row r="9" spans="3:30" ht="21" customHeight="1">
      <c r="D9" s="146">
        <v>2012</v>
      </c>
      <c r="E9" s="19">
        <v>12.864167999999999</v>
      </c>
      <c r="AC9" s="147">
        <v>2012</v>
      </c>
      <c r="AD9" s="19">
        <v>13290000</v>
      </c>
    </row>
    <row r="10" spans="3:30" ht="14.25" customHeight="1">
      <c r="D10" s="146">
        <v>2014</v>
      </c>
      <c r="E10" s="14">
        <v>13.428504</v>
      </c>
      <c r="AC10" s="147">
        <v>2014</v>
      </c>
      <c r="AD10" s="14">
        <v>14039000</v>
      </c>
    </row>
    <row r="11" spans="3:30" ht="16.5" customHeight="1" thickBot="1">
      <c r="D11" s="35">
        <v>2016</v>
      </c>
      <c r="E11" s="14">
        <v>14.01216</v>
      </c>
      <c r="AC11" s="148">
        <v>2016</v>
      </c>
      <c r="AD11" s="42">
        <v>15218800</v>
      </c>
    </row>
    <row r="12" spans="3:30" ht="16.5" customHeight="1">
      <c r="D12" s="35">
        <v>2017</v>
      </c>
      <c r="E12" s="14">
        <v>14.352314</v>
      </c>
      <c r="AC12" s="149"/>
      <c r="AD12" s="14"/>
    </row>
    <row r="13" spans="3:30" ht="16.5" customHeight="1">
      <c r="D13" s="35">
        <v>2018</v>
      </c>
      <c r="E13" s="14">
        <v>15</v>
      </c>
      <c r="AC13" s="149"/>
      <c r="AD13" s="14"/>
    </row>
    <row r="14" spans="3:30" ht="16.5" customHeight="1">
      <c r="D14" s="35">
        <v>2019</v>
      </c>
      <c r="E14" s="14">
        <v>15</v>
      </c>
      <c r="AC14" s="149"/>
      <c r="AD14" s="14"/>
    </row>
    <row r="15" spans="3:30" ht="21" customHeight="1">
      <c r="C15" s="321"/>
      <c r="D15" s="35">
        <v>2020</v>
      </c>
      <c r="E15" s="14">
        <v>16</v>
      </c>
      <c r="F15" s="321"/>
    </row>
    <row r="16" spans="3:30" ht="13.5">
      <c r="D16" s="8">
        <v>2021</v>
      </c>
      <c r="E16" s="14">
        <v>16</v>
      </c>
    </row>
    <row r="17" spans="4:5" ht="13.5">
      <c r="D17" s="8">
        <v>2022</v>
      </c>
      <c r="E17" s="14">
        <v>16</v>
      </c>
    </row>
    <row r="18" spans="4:5">
      <c r="D18" s="8">
        <v>2023</v>
      </c>
      <c r="E18" s="8">
        <v>17</v>
      </c>
    </row>
  </sheetData>
  <pageMargins left="0.7" right="0.7" top="0.75" bottom="0.75" header="0.3" footer="0.3"/>
  <pageSetup paperSize="9" scale="95"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2"/>
  <dimension ref="B2:G30"/>
  <sheetViews>
    <sheetView workbookViewId="0">
      <selection activeCell="D17" sqref="D17"/>
    </sheetView>
  </sheetViews>
  <sheetFormatPr defaultColWidth="9.140625" defaultRowHeight="12.75"/>
  <cols>
    <col min="1" max="1" width="2.28515625" style="485" customWidth="1"/>
    <col min="2" max="2" width="15" style="485" customWidth="1"/>
    <col min="3" max="3" width="14.140625" style="505" customWidth="1"/>
    <col min="4" max="4" width="12.85546875" style="505" customWidth="1"/>
    <col min="5" max="5" width="24" style="505" customWidth="1"/>
    <col min="6" max="6" width="15.5703125" style="485" customWidth="1"/>
    <col min="7" max="7" width="15.140625" style="485" customWidth="1"/>
    <col min="8" max="16384" width="9.140625" style="485"/>
  </cols>
  <sheetData>
    <row r="2" spans="2:7" ht="18">
      <c r="B2" s="914" t="s">
        <v>453</v>
      </c>
      <c r="C2" s="914"/>
      <c r="D2" s="914"/>
      <c r="E2" s="914"/>
      <c r="F2" s="483"/>
      <c r="G2" s="484"/>
    </row>
    <row r="4" spans="2:7" ht="13.5" customHeight="1">
      <c r="B4" s="875" t="s">
        <v>454</v>
      </c>
      <c r="C4" s="875"/>
      <c r="D4" s="875"/>
      <c r="E4" s="875"/>
      <c r="F4" s="486"/>
      <c r="G4" s="486"/>
    </row>
    <row r="5" spans="2:7" ht="16.5" customHeight="1">
      <c r="B5" s="403"/>
      <c r="C5" s="403"/>
      <c r="D5" s="403"/>
      <c r="E5" s="403"/>
      <c r="F5" s="486"/>
      <c r="G5" s="486"/>
    </row>
    <row r="6" spans="2:7" ht="13.5" customHeight="1">
      <c r="B6" s="487"/>
      <c r="C6" s="488"/>
      <c r="D6" s="915" t="s">
        <v>455</v>
      </c>
      <c r="E6" s="915"/>
      <c r="F6" s="489"/>
      <c r="G6" s="489"/>
    </row>
    <row r="7" spans="2:7" s="395" customFormat="1" ht="42" customHeight="1">
      <c r="B7" s="490" t="s">
        <v>149</v>
      </c>
      <c r="C7" s="305" t="s">
        <v>444</v>
      </c>
      <c r="D7" s="396" t="s">
        <v>456</v>
      </c>
      <c r="E7" s="396" t="s">
        <v>457</v>
      </c>
      <c r="F7" s="465"/>
      <c r="G7" s="396"/>
    </row>
    <row r="8" spans="2:7" s="493" customFormat="1" ht="14.25" customHeight="1">
      <c r="B8" s="491" t="s">
        <v>150</v>
      </c>
      <c r="C8" s="481">
        <v>1761000</v>
      </c>
      <c r="D8" s="694">
        <v>0.67200000000000004</v>
      </c>
      <c r="E8" s="694">
        <v>0.55800000000000005</v>
      </c>
      <c r="F8" s="492"/>
    </row>
    <row r="9" spans="2:7" ht="14.25" customHeight="1">
      <c r="B9" s="491" t="s">
        <v>151</v>
      </c>
      <c r="C9" s="481">
        <v>999000</v>
      </c>
      <c r="D9" s="694">
        <v>0.93300000000000005</v>
      </c>
      <c r="E9" s="694">
        <v>0.45700000000000002</v>
      </c>
      <c r="F9" s="494"/>
    </row>
    <row r="10" spans="2:7" ht="14.25" customHeight="1">
      <c r="B10" s="491" t="s">
        <v>153</v>
      </c>
      <c r="C10" s="481">
        <v>5779000</v>
      </c>
      <c r="D10" s="694">
        <v>0.97599999999999998</v>
      </c>
      <c r="E10" s="694">
        <v>0.22800000000000001</v>
      </c>
      <c r="F10" s="494"/>
    </row>
    <row r="11" spans="2:7" ht="14.25" customHeight="1">
      <c r="B11" s="491" t="s">
        <v>154</v>
      </c>
      <c r="C11" s="481">
        <v>3292000</v>
      </c>
      <c r="D11" s="694">
        <v>0.81499999999999995</v>
      </c>
      <c r="E11" s="694">
        <v>0.436</v>
      </c>
      <c r="F11" s="494"/>
    </row>
    <row r="12" spans="2:7" ht="14.25" customHeight="1">
      <c r="B12" s="491" t="s">
        <v>155</v>
      </c>
      <c r="C12" s="481">
        <v>1775000</v>
      </c>
      <c r="D12" s="694">
        <v>0.64200000000000002</v>
      </c>
      <c r="E12" s="694">
        <v>0.57199999999999995</v>
      </c>
      <c r="F12" s="494"/>
    </row>
    <row r="13" spans="2:7" ht="14.25" customHeight="1">
      <c r="B13" s="491" t="s">
        <v>156</v>
      </c>
      <c r="C13" s="481">
        <v>1493000</v>
      </c>
      <c r="D13" s="694">
        <v>0.86599999999999999</v>
      </c>
      <c r="E13" s="694">
        <v>0.66900000000000004</v>
      </c>
      <c r="F13" s="494"/>
    </row>
    <row r="14" spans="2:7" ht="14.25" customHeight="1">
      <c r="B14" s="491" t="s">
        <v>157</v>
      </c>
      <c r="C14" s="481">
        <v>1390000</v>
      </c>
      <c r="D14" s="694">
        <v>0.86199999999999999</v>
      </c>
      <c r="E14" s="694">
        <v>0.55900000000000005</v>
      </c>
      <c r="F14" s="494"/>
    </row>
    <row r="15" spans="2:7" ht="14.25" customHeight="1">
      <c r="B15" s="491" t="s">
        <v>210</v>
      </c>
      <c r="C15" s="481">
        <v>380000</v>
      </c>
      <c r="D15" s="694">
        <v>0.90100000000000002</v>
      </c>
      <c r="E15" s="694">
        <v>0.59699999999999998</v>
      </c>
      <c r="F15" s="494"/>
    </row>
    <row r="16" spans="2:7" ht="14.25" customHeight="1" thickBot="1">
      <c r="B16" s="495" t="s">
        <v>159</v>
      </c>
      <c r="C16" s="482">
        <v>2136000</v>
      </c>
      <c r="D16" s="695">
        <v>0.99299999999999999</v>
      </c>
      <c r="E16" s="695">
        <v>3.4000000000000002E-2</v>
      </c>
      <c r="F16" s="494"/>
    </row>
    <row r="17" spans="2:7" s="498" customFormat="1" ht="15" customHeight="1" thickBot="1">
      <c r="B17" s="496" t="s">
        <v>168</v>
      </c>
      <c r="C17" s="794">
        <v>19005000</v>
      </c>
      <c r="D17" s="696">
        <v>0.87</v>
      </c>
      <c r="E17" s="696">
        <v>0.35799999999999998</v>
      </c>
      <c r="F17" s="497"/>
    </row>
    <row r="18" spans="2:7" ht="27.75" customHeight="1">
      <c r="B18" s="916" t="s">
        <v>458</v>
      </c>
      <c r="C18" s="916"/>
      <c r="D18" s="916"/>
      <c r="E18" s="916"/>
      <c r="F18" s="499"/>
      <c r="G18" s="494"/>
    </row>
    <row r="19" spans="2:7" ht="27.75" customHeight="1">
      <c r="B19" s="891" t="s">
        <v>459</v>
      </c>
      <c r="C19" s="891"/>
      <c r="D19" s="891"/>
      <c r="E19" s="891"/>
      <c r="F19" s="500"/>
      <c r="G19" s="494"/>
    </row>
    <row r="20" spans="2:7" ht="14.25">
      <c r="B20" s="501"/>
      <c r="C20" s="502"/>
      <c r="D20" s="502"/>
      <c r="E20" s="502"/>
      <c r="F20" s="501"/>
      <c r="G20" s="501"/>
    </row>
    <row r="21" spans="2:7" ht="13.5">
      <c r="B21" s="503"/>
      <c r="C21" s="504"/>
      <c r="D21" s="504"/>
      <c r="E21" s="504"/>
      <c r="F21" s="503"/>
      <c r="G21" s="503"/>
    </row>
    <row r="22" spans="2:7" ht="13.5">
      <c r="B22" s="503"/>
      <c r="C22" s="504"/>
      <c r="D22" s="504"/>
      <c r="E22" s="504"/>
      <c r="F22" s="503"/>
      <c r="G22" s="503"/>
    </row>
    <row r="30" spans="2:7" ht="26.25" customHeight="1"/>
  </sheetData>
  <mergeCells count="5">
    <mergeCell ref="B2:E2"/>
    <mergeCell ref="B4:E4"/>
    <mergeCell ref="D6:E6"/>
    <mergeCell ref="B18:E18"/>
    <mergeCell ref="B19:E19"/>
  </mergeCells>
  <pageMargins left="0.70866141732283472" right="0.70866141732283472" top="0.74803149606299213" bottom="0.74803149606299213" header="0.31496062992125984" footer="0.31496062992125984"/>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53"/>
  <dimension ref="B2:H18"/>
  <sheetViews>
    <sheetView workbookViewId="0">
      <selection activeCell="E16" sqref="E16"/>
    </sheetView>
  </sheetViews>
  <sheetFormatPr defaultColWidth="9.140625" defaultRowHeight="12.75"/>
  <cols>
    <col min="1" max="1" width="3.5703125" style="6" customWidth="1"/>
    <col min="2" max="2" width="14.85546875" style="393" customWidth="1"/>
    <col min="3" max="3" width="14.7109375" style="6" customWidth="1"/>
    <col min="4" max="7" width="13.7109375" style="6" customWidth="1"/>
    <col min="8" max="8" width="9.140625" style="6"/>
    <col min="9" max="9" width="10" style="6" bestFit="1" customWidth="1"/>
    <col min="10" max="16384" width="9.140625" style="6"/>
  </cols>
  <sheetData>
    <row r="2" spans="2:8" ht="16.5" customHeight="1">
      <c r="B2" s="839" t="s">
        <v>460</v>
      </c>
      <c r="C2" s="839"/>
      <c r="D2" s="839"/>
      <c r="E2" s="839"/>
      <c r="F2" s="839"/>
      <c r="G2" s="839"/>
    </row>
    <row r="4" spans="2:8" ht="15.75" customHeight="1">
      <c r="B4" s="520"/>
      <c r="C4" s="521"/>
      <c r="D4" s="894" t="s">
        <v>461</v>
      </c>
      <c r="E4" s="894"/>
      <c r="F4" s="894"/>
      <c r="G4" s="894"/>
      <c r="H4" s="401"/>
    </row>
    <row r="5" spans="2:8" ht="54.75" customHeight="1">
      <c r="B5" s="520"/>
      <c r="C5" s="917" t="s">
        <v>444</v>
      </c>
      <c r="D5" s="918" t="s">
        <v>462</v>
      </c>
      <c r="E5" s="919"/>
      <c r="F5" s="918" t="s">
        <v>463</v>
      </c>
      <c r="G5" s="918"/>
      <c r="H5" s="401"/>
    </row>
    <row r="6" spans="2:8" ht="18" customHeight="1">
      <c r="B6" s="445" t="s">
        <v>149</v>
      </c>
      <c r="C6" s="917"/>
      <c r="D6" s="475" t="s">
        <v>136</v>
      </c>
      <c r="E6" s="523" t="s">
        <v>372</v>
      </c>
      <c r="F6" s="475" t="s">
        <v>136</v>
      </c>
      <c r="G6" s="522" t="s">
        <v>372</v>
      </c>
      <c r="H6" s="401"/>
    </row>
    <row r="7" spans="2:8" ht="12.75" customHeight="1">
      <c r="B7" s="524" t="s">
        <v>150</v>
      </c>
      <c r="C7" s="481">
        <v>1761000</v>
      </c>
      <c r="D7" s="448">
        <v>548000</v>
      </c>
      <c r="E7" s="525">
        <f>D7/C7</f>
        <v>0.31118682566723455</v>
      </c>
      <c r="F7" s="432">
        <v>407000</v>
      </c>
      <c r="G7" s="436">
        <f>F7/C7</f>
        <v>0.23111868256672347</v>
      </c>
      <c r="H7" s="401"/>
    </row>
    <row r="8" spans="2:8" ht="13.5">
      <c r="B8" s="524" t="s">
        <v>151</v>
      </c>
      <c r="C8" s="481">
        <v>999000</v>
      </c>
      <c r="D8" s="448">
        <v>373000</v>
      </c>
      <c r="E8" s="525">
        <f t="shared" ref="E8:E14" si="0">D8/C8</f>
        <v>0.3733733733733734</v>
      </c>
      <c r="F8" s="432">
        <v>334000</v>
      </c>
      <c r="G8" s="436">
        <f t="shared" ref="G8:G15" si="1">F8/C8</f>
        <v>0.33433433433433435</v>
      </c>
      <c r="H8" s="401"/>
    </row>
    <row r="9" spans="2:8" ht="13.5">
      <c r="B9" s="524" t="s">
        <v>153</v>
      </c>
      <c r="C9" s="481">
        <v>5779000</v>
      </c>
      <c r="D9" s="448">
        <v>1088000</v>
      </c>
      <c r="E9" s="525">
        <f t="shared" si="0"/>
        <v>0.18826786641287421</v>
      </c>
      <c r="F9" s="432">
        <v>537000</v>
      </c>
      <c r="G9" s="436">
        <f t="shared" si="1"/>
        <v>9.2922650977677795E-2</v>
      </c>
      <c r="H9" s="401"/>
    </row>
    <row r="10" spans="2:8" ht="13.5">
      <c r="B10" s="524" t="s">
        <v>154</v>
      </c>
      <c r="C10" s="481">
        <v>3292000</v>
      </c>
      <c r="D10" s="448">
        <v>1070000</v>
      </c>
      <c r="E10" s="525">
        <f t="shared" si="0"/>
        <v>0.32503037667071688</v>
      </c>
      <c r="F10" s="432">
        <v>884000</v>
      </c>
      <c r="G10" s="436">
        <f t="shared" si="1"/>
        <v>0.26852976913730253</v>
      </c>
      <c r="H10" s="401"/>
    </row>
    <row r="11" spans="2:8" ht="13.5">
      <c r="B11" s="524" t="s">
        <v>155</v>
      </c>
      <c r="C11" s="481">
        <v>1775000</v>
      </c>
      <c r="D11" s="448">
        <v>505000</v>
      </c>
      <c r="E11" s="525">
        <f t="shared" si="0"/>
        <v>0.28450704225352114</v>
      </c>
      <c r="F11" s="432">
        <v>435000</v>
      </c>
      <c r="G11" s="436">
        <f t="shared" si="1"/>
        <v>0.24507042253521127</v>
      </c>
      <c r="H11" s="401"/>
    </row>
    <row r="12" spans="2:8" ht="13.5">
      <c r="B12" s="524" t="s">
        <v>156</v>
      </c>
      <c r="C12" s="481">
        <v>1493000</v>
      </c>
      <c r="D12" s="448">
        <v>792000</v>
      </c>
      <c r="E12" s="525">
        <f>D12/C12</f>
        <v>0.5304755525787006</v>
      </c>
      <c r="F12" s="432">
        <v>726000</v>
      </c>
      <c r="G12" s="436">
        <f>F12/C12</f>
        <v>0.48626925653047554</v>
      </c>
      <c r="H12" s="401"/>
    </row>
    <row r="13" spans="2:8" ht="13.5">
      <c r="B13" s="524" t="s">
        <v>157</v>
      </c>
      <c r="C13" s="481">
        <v>1390000</v>
      </c>
      <c r="D13" s="448">
        <v>472000</v>
      </c>
      <c r="E13" s="525">
        <f t="shared" si="0"/>
        <v>0.33956834532374103</v>
      </c>
      <c r="F13" s="432">
        <v>402000</v>
      </c>
      <c r="G13" s="436">
        <f t="shared" si="1"/>
        <v>0.28920863309352518</v>
      </c>
      <c r="H13" s="401"/>
    </row>
    <row r="14" spans="2:8" ht="13.5">
      <c r="B14" s="524" t="s">
        <v>210</v>
      </c>
      <c r="C14" s="481">
        <v>380000</v>
      </c>
      <c r="D14" s="448">
        <v>169000</v>
      </c>
      <c r="E14" s="525">
        <f t="shared" si="0"/>
        <v>0.44473684210526315</v>
      </c>
      <c r="F14" s="432">
        <v>152000</v>
      </c>
      <c r="G14" s="436">
        <f t="shared" si="1"/>
        <v>0.4</v>
      </c>
      <c r="H14" s="401"/>
    </row>
    <row r="15" spans="2:8" ht="14.25" thickBot="1">
      <c r="B15" s="526" t="s">
        <v>159</v>
      </c>
      <c r="C15" s="482">
        <v>2136000</v>
      </c>
      <c r="D15" s="450">
        <v>51000</v>
      </c>
      <c r="E15" s="527">
        <f>D15/C15</f>
        <v>2.3876404494382022E-2</v>
      </c>
      <c r="F15" s="438">
        <v>28000</v>
      </c>
      <c r="G15" s="440">
        <f t="shared" si="1"/>
        <v>1.3108614232209739E-2</v>
      </c>
      <c r="H15" s="401"/>
    </row>
    <row r="16" spans="2:8" s="533" customFormat="1" ht="14.25" thickBot="1">
      <c r="B16" s="528" t="s">
        <v>168</v>
      </c>
      <c r="C16" s="529">
        <v>19005000</v>
      </c>
      <c r="D16" s="530">
        <v>5069000</v>
      </c>
      <c r="E16" s="531">
        <f>D16/C16</f>
        <v>0.2667192843988424</v>
      </c>
      <c r="F16" s="49">
        <v>3905000</v>
      </c>
      <c r="G16" s="513">
        <f>F16/C16</f>
        <v>0.20547224414627729</v>
      </c>
      <c r="H16" s="532"/>
    </row>
    <row r="17" spans="2:8" ht="28.5" customHeight="1">
      <c r="B17" s="920" t="s">
        <v>464</v>
      </c>
      <c r="C17" s="920"/>
      <c r="D17" s="920"/>
      <c r="E17" s="920"/>
      <c r="F17" s="920"/>
      <c r="G17" s="920"/>
      <c r="H17" s="401"/>
    </row>
    <row r="18" spans="2:8" ht="14.25" customHeight="1">
      <c r="B18" s="816" t="s">
        <v>465</v>
      </c>
      <c r="C18" s="816"/>
      <c r="D18" s="816"/>
      <c r="E18" s="816"/>
      <c r="F18" s="400"/>
      <c r="G18" s="400"/>
      <c r="H18" s="401"/>
    </row>
  </sheetData>
  <mergeCells count="7">
    <mergeCell ref="B18:E18"/>
    <mergeCell ref="B2:G2"/>
    <mergeCell ref="D4:G4"/>
    <mergeCell ref="C5:C6"/>
    <mergeCell ref="D5:E5"/>
    <mergeCell ref="F5:G5"/>
    <mergeCell ref="B17:G17"/>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96">
    <tabColor rgb="FF7030A0"/>
  </sheetPr>
  <dimension ref="A1"/>
  <sheetViews>
    <sheetView workbookViewId="0">
      <selection activeCell="B12" sqref="B12"/>
    </sheetView>
  </sheetViews>
  <sheetFormatPr defaultRowHeight="12.7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6"/>
  <dimension ref="B2:N30"/>
  <sheetViews>
    <sheetView workbookViewId="0">
      <selection activeCell="B23" sqref="B23"/>
    </sheetView>
  </sheetViews>
  <sheetFormatPr defaultRowHeight="12.75"/>
  <cols>
    <col min="1" max="1" width="4.5703125" customWidth="1"/>
    <col min="2" max="2" width="43.5703125" customWidth="1"/>
    <col min="3" max="3" width="11.28515625" style="8" bestFit="1" customWidth="1"/>
    <col min="4" max="4" width="10.140625" style="8" bestFit="1" customWidth="1"/>
    <col min="5" max="5" width="12.7109375" style="8" bestFit="1" customWidth="1"/>
    <col min="6" max="6" width="10.7109375" style="8" customWidth="1"/>
    <col min="7" max="7" width="11.28515625" style="8" bestFit="1" customWidth="1"/>
    <col min="9" max="9" width="16" bestFit="1" customWidth="1"/>
    <col min="10" max="11" width="15.7109375" bestFit="1" customWidth="1"/>
    <col min="13" max="13" width="15.7109375" bestFit="1" customWidth="1"/>
  </cols>
  <sheetData>
    <row r="2" spans="2:14" ht="18.75" customHeight="1">
      <c r="B2" s="830" t="s">
        <v>466</v>
      </c>
      <c r="C2" s="830"/>
      <c r="D2" s="830"/>
      <c r="E2" s="830"/>
      <c r="F2" s="830"/>
      <c r="G2" s="830"/>
    </row>
    <row r="4" spans="2:14" ht="17.25" customHeight="1">
      <c r="B4" s="854" t="s">
        <v>245</v>
      </c>
      <c r="C4" s="854"/>
      <c r="D4" s="854"/>
      <c r="E4" s="854"/>
      <c r="F4" s="854"/>
      <c r="G4" s="854"/>
    </row>
    <row r="6" spans="2:14" ht="15.75" customHeight="1">
      <c r="B6" s="867" t="s">
        <v>467</v>
      </c>
      <c r="C6" s="867"/>
      <c r="D6" s="867"/>
      <c r="E6" s="867"/>
      <c r="F6" s="867"/>
      <c r="G6" s="867"/>
    </row>
    <row r="7" spans="2:14" ht="15.75" customHeight="1">
      <c r="B7" s="77"/>
      <c r="C7" s="77"/>
      <c r="D7" s="77"/>
      <c r="E7" s="77"/>
      <c r="F7" s="77"/>
      <c r="G7" s="77"/>
    </row>
    <row r="8" spans="2:14" s="270" customFormat="1" ht="19.5" customHeight="1">
      <c r="B8" s="288" t="s">
        <v>468</v>
      </c>
      <c r="C8" s="269" t="s">
        <v>276</v>
      </c>
      <c r="D8" s="269" t="s">
        <v>277</v>
      </c>
      <c r="E8" s="269" t="s">
        <v>278</v>
      </c>
      <c r="F8" s="269" t="s">
        <v>279</v>
      </c>
      <c r="G8" s="685" t="s">
        <v>218</v>
      </c>
      <c r="H8" s="274"/>
    </row>
    <row r="9" spans="2:14" s="30" customFormat="1" ht="29.25" customHeight="1">
      <c r="B9" s="118" t="s">
        <v>469</v>
      </c>
      <c r="C9" s="19">
        <v>8558000</v>
      </c>
      <c r="D9" s="19">
        <v>1157000</v>
      </c>
      <c r="E9" s="19">
        <v>430000</v>
      </c>
      <c r="F9" s="19">
        <v>1436000</v>
      </c>
      <c r="G9" s="686">
        <v>11582000</v>
      </c>
      <c r="I9" s="443"/>
      <c r="J9" s="443"/>
      <c r="K9" s="443"/>
      <c r="L9" s="443"/>
      <c r="M9" s="443"/>
      <c r="N9" s="443"/>
    </row>
    <row r="10" spans="2:14" s="30" customFormat="1" ht="17.25" customHeight="1">
      <c r="B10" s="26" t="s">
        <v>470</v>
      </c>
      <c r="C10" s="19">
        <v>743000</v>
      </c>
      <c r="D10" s="19">
        <v>50000</v>
      </c>
      <c r="E10" s="19">
        <v>6000</v>
      </c>
      <c r="F10" s="19">
        <v>104000</v>
      </c>
      <c r="G10" s="686">
        <v>903000</v>
      </c>
      <c r="I10" s="443"/>
      <c r="J10" s="443"/>
      <c r="K10" s="443"/>
      <c r="L10" s="443"/>
      <c r="M10" s="443"/>
      <c r="N10" s="443"/>
    </row>
    <row r="11" spans="2:14" s="30" customFormat="1" ht="17.25" customHeight="1">
      <c r="B11" s="26" t="s">
        <v>471</v>
      </c>
      <c r="C11" s="19">
        <v>53000</v>
      </c>
      <c r="D11" s="19">
        <v>2000</v>
      </c>
      <c r="E11" s="131" t="s">
        <v>472</v>
      </c>
      <c r="F11" s="19">
        <v>1000</v>
      </c>
      <c r="G11" s="686">
        <v>56000</v>
      </c>
      <c r="I11" s="443"/>
      <c r="J11" s="443"/>
      <c r="K11" s="443"/>
      <c r="L11" s="443"/>
      <c r="M11" s="443"/>
      <c r="N11" s="443"/>
    </row>
    <row r="12" spans="2:14" s="30" customFormat="1" ht="15" customHeight="1">
      <c r="B12" s="26" t="s">
        <v>230</v>
      </c>
      <c r="C12" s="19">
        <v>176000</v>
      </c>
      <c r="D12" s="19">
        <v>3000</v>
      </c>
      <c r="E12" s="131" t="s">
        <v>472</v>
      </c>
      <c r="F12" s="131" t="s">
        <v>472</v>
      </c>
      <c r="G12" s="686">
        <v>179000</v>
      </c>
      <c r="I12" s="443"/>
      <c r="J12" s="443"/>
      <c r="K12" s="443"/>
      <c r="L12" s="443"/>
      <c r="M12" s="443"/>
      <c r="N12" s="443"/>
    </row>
    <row r="13" spans="2:14" s="30" customFormat="1" ht="17.25" customHeight="1" thickBot="1">
      <c r="B13" s="31" t="s">
        <v>473</v>
      </c>
      <c r="C13" s="19">
        <v>3270000</v>
      </c>
      <c r="D13" s="19">
        <v>16000</v>
      </c>
      <c r="E13" s="19">
        <v>3000</v>
      </c>
      <c r="F13" s="20">
        <v>1000</v>
      </c>
      <c r="G13" s="19">
        <v>3290000</v>
      </c>
      <c r="I13" s="131"/>
      <c r="J13" s="443"/>
      <c r="K13" s="443"/>
      <c r="L13" s="443"/>
      <c r="M13" s="443"/>
      <c r="N13" s="443"/>
    </row>
    <row r="14" spans="2:14" s="124" customFormat="1" ht="20.25" customHeight="1" thickBot="1">
      <c r="B14" s="687" t="s">
        <v>474</v>
      </c>
      <c r="C14" s="292">
        <f>SUM(C9:C13)</f>
        <v>12800000</v>
      </c>
      <c r="D14" s="292">
        <f t="shared" ref="D14:G14" si="0">SUM(D9:D13)</f>
        <v>1228000</v>
      </c>
      <c r="E14" s="292">
        <f t="shared" si="0"/>
        <v>439000</v>
      </c>
      <c r="F14" s="356">
        <f t="shared" si="0"/>
        <v>1542000</v>
      </c>
      <c r="G14" s="292">
        <f t="shared" si="0"/>
        <v>16010000</v>
      </c>
      <c r="H14" s="70"/>
      <c r="I14" s="443"/>
      <c r="J14" s="443"/>
      <c r="K14" s="443"/>
      <c r="L14" s="443"/>
      <c r="M14" s="443"/>
      <c r="N14" s="443"/>
    </row>
    <row r="15" spans="2:14" s="30" customFormat="1" ht="17.25" customHeight="1">
      <c r="B15" s="26" t="s">
        <v>475</v>
      </c>
      <c r="C15" s="14">
        <v>1884000</v>
      </c>
      <c r="D15" s="14">
        <v>7000</v>
      </c>
      <c r="E15" s="14">
        <v>3000</v>
      </c>
      <c r="F15" s="130" t="s">
        <v>472</v>
      </c>
      <c r="G15" s="14">
        <v>1893000</v>
      </c>
      <c r="I15" s="443"/>
      <c r="J15" s="443"/>
      <c r="K15" s="443"/>
      <c r="L15" s="443"/>
      <c r="M15" s="443"/>
      <c r="N15" s="443"/>
    </row>
    <row r="16" spans="2:14" s="30" customFormat="1" ht="30.6" customHeight="1">
      <c r="B16" s="316" t="s">
        <v>476</v>
      </c>
      <c r="C16" s="14">
        <v>676000</v>
      </c>
      <c r="D16" s="14">
        <v>7000</v>
      </c>
      <c r="E16" s="131" t="s">
        <v>472</v>
      </c>
      <c r="F16" s="130" t="s">
        <v>472</v>
      </c>
      <c r="G16" s="14">
        <v>683000</v>
      </c>
      <c r="I16" s="443"/>
      <c r="J16" s="443"/>
      <c r="K16" s="443"/>
      <c r="L16" s="443"/>
      <c r="M16" s="443"/>
      <c r="N16" s="443"/>
    </row>
    <row r="17" spans="2:14" s="30" customFormat="1" ht="17.25" customHeight="1">
      <c r="B17" s="26" t="s">
        <v>477</v>
      </c>
      <c r="C17" s="14">
        <v>152000</v>
      </c>
      <c r="D17" s="14">
        <v>4000</v>
      </c>
      <c r="E17" s="131" t="s">
        <v>472</v>
      </c>
      <c r="F17" s="130" t="s">
        <v>472</v>
      </c>
      <c r="G17" s="14">
        <v>156000</v>
      </c>
      <c r="I17" s="684"/>
      <c r="J17" s="443"/>
      <c r="K17" s="443"/>
      <c r="L17" s="443"/>
      <c r="M17" s="443"/>
      <c r="N17" s="443"/>
    </row>
    <row r="18" spans="2:14" s="30" customFormat="1" ht="17.25" customHeight="1">
      <c r="B18" s="26" t="s">
        <v>478</v>
      </c>
      <c r="C18" s="14">
        <v>19000</v>
      </c>
      <c r="D18" s="14">
        <v>10000</v>
      </c>
      <c r="E18" s="131" t="s">
        <v>472</v>
      </c>
      <c r="F18" s="130" t="s">
        <v>472</v>
      </c>
      <c r="G18" s="14">
        <v>29000</v>
      </c>
      <c r="I18" s="684"/>
      <c r="J18" s="443"/>
      <c r="K18" s="443"/>
      <c r="L18" s="443"/>
      <c r="M18" s="443"/>
      <c r="N18" s="443"/>
    </row>
    <row r="19" spans="2:14" s="30" customFormat="1" ht="17.25" customHeight="1">
      <c r="B19" s="26" t="s">
        <v>479</v>
      </c>
      <c r="C19" s="14">
        <v>147000</v>
      </c>
      <c r="D19" s="14">
        <v>18000</v>
      </c>
      <c r="E19" s="131" t="s">
        <v>472</v>
      </c>
      <c r="F19" s="130" t="s">
        <v>472</v>
      </c>
      <c r="G19" s="14">
        <v>164000</v>
      </c>
      <c r="I19" s="443"/>
      <c r="J19" s="443"/>
      <c r="K19" s="443"/>
      <c r="L19" s="443"/>
      <c r="M19" s="443"/>
      <c r="N19" s="443"/>
    </row>
    <row r="20" spans="2:14" s="30" customFormat="1" ht="17.25" customHeight="1">
      <c r="B20" s="26" t="s">
        <v>480</v>
      </c>
      <c r="C20" s="14">
        <v>16000</v>
      </c>
      <c r="D20" s="14">
        <v>2000</v>
      </c>
      <c r="E20" s="131" t="s">
        <v>472</v>
      </c>
      <c r="F20" s="15">
        <v>3000</v>
      </c>
      <c r="G20" s="14">
        <v>21000</v>
      </c>
      <c r="I20" s="443"/>
      <c r="J20" s="443"/>
      <c r="K20" s="443"/>
      <c r="L20" s="443"/>
      <c r="M20" s="443"/>
      <c r="N20" s="443"/>
    </row>
    <row r="21" spans="2:14" s="30" customFormat="1" ht="17.25" customHeight="1" thickBot="1">
      <c r="B21" s="31" t="s">
        <v>481</v>
      </c>
      <c r="C21" s="42">
        <v>44000</v>
      </c>
      <c r="D21" s="42">
        <v>2000</v>
      </c>
      <c r="E21" s="152" t="s">
        <v>472</v>
      </c>
      <c r="F21" s="69">
        <v>1000</v>
      </c>
      <c r="G21" s="42">
        <v>47000</v>
      </c>
      <c r="I21" s="443"/>
      <c r="J21" s="443"/>
      <c r="K21" s="443"/>
      <c r="L21" s="443"/>
      <c r="M21" s="443"/>
      <c r="N21" s="443"/>
    </row>
    <row r="22" spans="2:14" s="71" customFormat="1" ht="17.25" customHeight="1" thickBot="1">
      <c r="B22" s="95" t="s">
        <v>482</v>
      </c>
      <c r="C22" s="13">
        <f>SUM(C15:C21)</f>
        <v>2938000</v>
      </c>
      <c r="D22" s="13">
        <f t="shared" ref="D22:G22" si="1">SUM(D15:D21)</f>
        <v>50000</v>
      </c>
      <c r="E22" s="13">
        <f t="shared" si="1"/>
        <v>3000</v>
      </c>
      <c r="F22" s="682">
        <f t="shared" si="1"/>
        <v>4000</v>
      </c>
      <c r="G22" s="13">
        <f t="shared" si="1"/>
        <v>2993000</v>
      </c>
      <c r="I22" s="443"/>
      <c r="J22" s="443"/>
      <c r="K22" s="443"/>
      <c r="L22" s="443"/>
      <c r="M22" s="443"/>
      <c r="N22" s="443"/>
    </row>
    <row r="23" spans="2:14" s="71" customFormat="1" ht="17.25" customHeight="1" thickBot="1">
      <c r="B23" s="245" t="s">
        <v>268</v>
      </c>
      <c r="C23" s="290">
        <v>15738000</v>
      </c>
      <c r="D23" s="290">
        <v>1277000</v>
      </c>
      <c r="E23" s="290">
        <v>444000</v>
      </c>
      <c r="F23" s="290">
        <v>1546000</v>
      </c>
      <c r="G23" s="18">
        <v>19005000</v>
      </c>
      <c r="I23" s="443"/>
      <c r="J23" s="443"/>
      <c r="K23" s="443"/>
      <c r="L23" s="443"/>
      <c r="M23" s="443"/>
      <c r="N23" s="443"/>
    </row>
    <row r="24" spans="2:14" s="30" customFormat="1" ht="19.5" customHeight="1">
      <c r="B24" s="921" t="s">
        <v>483</v>
      </c>
      <c r="C24" s="921"/>
      <c r="D24" s="921"/>
      <c r="E24" s="921"/>
      <c r="F24" s="921"/>
      <c r="G24" s="921"/>
    </row>
    <row r="25" spans="2:14" ht="13.5">
      <c r="B25" s="852" t="s">
        <v>288</v>
      </c>
      <c r="C25" s="852"/>
      <c r="D25" s="852"/>
      <c r="E25" s="852"/>
      <c r="F25" s="852"/>
      <c r="G25" s="852"/>
      <c r="H25" s="30"/>
    </row>
    <row r="26" spans="2:14" ht="13.5">
      <c r="B26" s="26" t="s">
        <v>437</v>
      </c>
      <c r="C26" s="36"/>
      <c r="D26" s="36"/>
      <c r="E26" s="36"/>
      <c r="F26" s="36"/>
      <c r="G26" s="36"/>
      <c r="H26" s="30"/>
    </row>
    <row r="27" spans="2:14" ht="13.5">
      <c r="B27" s="30"/>
      <c r="C27" s="36"/>
      <c r="D27" s="36"/>
      <c r="E27" s="36"/>
      <c r="F27" s="36"/>
      <c r="G27" s="36"/>
      <c r="H27" s="30"/>
    </row>
    <row r="28" spans="2:14" ht="13.5">
      <c r="B28" s="30"/>
      <c r="C28" s="36"/>
      <c r="D28" s="36"/>
      <c r="E28" s="36"/>
      <c r="F28" s="36"/>
      <c r="G28" s="36"/>
      <c r="H28" s="30"/>
    </row>
    <row r="29" spans="2:14" ht="13.5">
      <c r="B29" s="30"/>
      <c r="C29" s="36"/>
      <c r="D29" s="36"/>
      <c r="E29" s="36"/>
      <c r="F29" s="36"/>
      <c r="G29" s="36"/>
      <c r="H29" s="30"/>
    </row>
    <row r="30" spans="2:14" ht="13.5">
      <c r="B30" s="30"/>
      <c r="C30" s="36"/>
      <c r="D30" s="36"/>
      <c r="E30" s="36"/>
      <c r="F30" s="36"/>
      <c r="G30" s="36"/>
      <c r="H30" s="30"/>
    </row>
  </sheetData>
  <mergeCells count="5">
    <mergeCell ref="B2:G2"/>
    <mergeCell ref="B4:G4"/>
    <mergeCell ref="B6:G6"/>
    <mergeCell ref="B24:G24"/>
    <mergeCell ref="B25:G25"/>
  </mergeCells>
  <pageMargins left="0.7" right="0.7" top="0.75" bottom="0.75" header="0.3" footer="0.3"/>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7"/>
  <dimension ref="B2:J22"/>
  <sheetViews>
    <sheetView workbookViewId="0">
      <selection activeCell="G10" sqref="G10"/>
    </sheetView>
  </sheetViews>
  <sheetFormatPr defaultRowHeight="12.75"/>
  <cols>
    <col min="1" max="1" width="3.140625" customWidth="1"/>
    <col min="2" max="2" width="42.7109375" customWidth="1"/>
    <col min="3" max="3" width="7.85546875" style="8" customWidth="1"/>
    <col min="4" max="4" width="9.140625" style="8" customWidth="1"/>
    <col min="5" max="5" width="11.5703125" style="8" customWidth="1"/>
    <col min="6" max="7" width="8.140625" style="8" customWidth="1"/>
  </cols>
  <sheetData>
    <row r="2" spans="2:10" ht="15.75" customHeight="1">
      <c r="B2" s="867" t="s">
        <v>484</v>
      </c>
      <c r="C2" s="867"/>
      <c r="D2" s="867"/>
      <c r="E2" s="867"/>
      <c r="F2" s="867"/>
      <c r="G2" s="867"/>
    </row>
    <row r="4" spans="2:10" s="268" customFormat="1" ht="17.25" customHeight="1">
      <c r="B4" s="288" t="s">
        <v>468</v>
      </c>
      <c r="C4" s="269" t="s">
        <v>276</v>
      </c>
      <c r="D4" s="269" t="s">
        <v>277</v>
      </c>
      <c r="E4" s="269" t="s">
        <v>278</v>
      </c>
      <c r="F4" s="275" t="s">
        <v>279</v>
      </c>
      <c r="G4" s="269" t="s">
        <v>124</v>
      </c>
      <c r="H4" s="271"/>
    </row>
    <row r="5" spans="2:10" s="17" customFormat="1" ht="29.25" customHeight="1">
      <c r="B5" s="118" t="s">
        <v>469</v>
      </c>
      <c r="C5" s="29">
        <v>0.54377938746981824</v>
      </c>
      <c r="D5" s="29">
        <v>0.90602975724353951</v>
      </c>
      <c r="E5" s="29">
        <v>0.96846846846846846</v>
      </c>
      <c r="F5" s="44">
        <v>0.92884864165588621</v>
      </c>
      <c r="G5" s="29">
        <v>0.60941857405945798</v>
      </c>
      <c r="I5" s="21"/>
    </row>
    <row r="6" spans="2:10" s="17" customFormat="1" ht="20.25" customHeight="1">
      <c r="B6" s="26" t="s">
        <v>470</v>
      </c>
      <c r="C6" s="29">
        <v>4.7210573135087051E-2</v>
      </c>
      <c r="D6" s="29">
        <v>3.9154267815191858E-2</v>
      </c>
      <c r="E6" s="29">
        <v>1.3513513513513514E-2</v>
      </c>
      <c r="F6" s="44">
        <v>6.7270375161707627E-2</v>
      </c>
      <c r="G6" s="29">
        <v>4.7513812154696133E-2</v>
      </c>
      <c r="I6" s="21"/>
      <c r="J6" s="131"/>
    </row>
    <row r="7" spans="2:10" ht="17.45" customHeight="1">
      <c r="B7" s="26" t="s">
        <v>471</v>
      </c>
      <c r="C7" s="29">
        <v>3.3676451899860211E-3</v>
      </c>
      <c r="D7" s="29">
        <v>1.5661707126076742E-3</v>
      </c>
      <c r="E7" s="131" t="s">
        <v>472</v>
      </c>
      <c r="F7" s="44">
        <v>6.4683053040103498E-4</v>
      </c>
      <c r="G7" s="29">
        <v>2.9465930018416206E-3</v>
      </c>
      <c r="I7" s="131"/>
    </row>
    <row r="8" spans="2:10" ht="17.45" customHeight="1">
      <c r="B8" s="26" t="s">
        <v>230</v>
      </c>
      <c r="C8" s="29">
        <v>1.11831236497649E-2</v>
      </c>
      <c r="D8" s="29">
        <v>2.3492560689115116E-3</v>
      </c>
      <c r="E8" s="131" t="s">
        <v>472</v>
      </c>
      <c r="F8" s="130" t="s">
        <v>472</v>
      </c>
      <c r="G8" s="29">
        <v>9.4185740594580382E-3</v>
      </c>
      <c r="I8" s="78"/>
    </row>
    <row r="9" spans="2:10" ht="17.45" customHeight="1" thickBot="1">
      <c r="B9" s="31" t="s">
        <v>473</v>
      </c>
      <c r="C9" s="29">
        <v>0.20777735417460921</v>
      </c>
      <c r="D9" s="29">
        <v>1.2529365700861394E-2</v>
      </c>
      <c r="E9" s="29">
        <v>6.7567567567567571E-3</v>
      </c>
      <c r="F9" s="44">
        <v>6.4683053040103498E-4</v>
      </c>
      <c r="G9" s="29">
        <v>0.17311233885819521</v>
      </c>
      <c r="I9" s="78"/>
    </row>
    <row r="10" spans="2:10" s="12" customFormat="1" ht="28.15" customHeight="1" thickBot="1">
      <c r="B10" s="687" t="s">
        <v>474</v>
      </c>
      <c r="C10" s="106">
        <v>0.8133180836192655</v>
      </c>
      <c r="D10" s="106">
        <v>0.96162881754111196</v>
      </c>
      <c r="E10" s="106">
        <v>0.98873873873873874</v>
      </c>
      <c r="F10" s="344">
        <v>0.99741267787839583</v>
      </c>
      <c r="G10" s="106">
        <v>0.84240989213364903</v>
      </c>
      <c r="H10" s="37"/>
      <c r="I10" s="99"/>
    </row>
    <row r="11" spans="2:10" ht="17.45" customHeight="1">
      <c r="B11" s="26" t="s">
        <v>475</v>
      </c>
      <c r="C11" s="27">
        <v>0.11971025543271063</v>
      </c>
      <c r="D11" s="27">
        <v>5.4815974941268596E-3</v>
      </c>
      <c r="E11" s="27">
        <v>6.7567567567567571E-3</v>
      </c>
      <c r="F11" s="130" t="s">
        <v>472</v>
      </c>
      <c r="G11" s="27">
        <v>9.960536700868193E-2</v>
      </c>
      <c r="I11" s="78"/>
    </row>
    <row r="12" spans="2:10" ht="17.45" customHeight="1">
      <c r="B12" s="316" t="s">
        <v>476</v>
      </c>
      <c r="C12" s="27">
        <v>4.295336129114246E-2</v>
      </c>
      <c r="D12" s="27">
        <v>5.4815974941268596E-3</v>
      </c>
      <c r="E12" s="131" t="s">
        <v>472</v>
      </c>
      <c r="F12" s="130" t="s">
        <v>472</v>
      </c>
      <c r="G12" s="27">
        <v>3.5937911076032621E-2</v>
      </c>
      <c r="I12" s="78"/>
    </row>
    <row r="13" spans="2:10" ht="17.45" customHeight="1">
      <c r="B13" s="26" t="s">
        <v>477</v>
      </c>
      <c r="C13" s="27">
        <v>9.6581522429787774E-3</v>
      </c>
      <c r="D13" s="27">
        <v>3.1323414252153485E-3</v>
      </c>
      <c r="E13" s="131" t="s">
        <v>472</v>
      </c>
      <c r="F13" s="130" t="s">
        <v>472</v>
      </c>
      <c r="G13" s="27">
        <v>8.2083662194159437E-3</v>
      </c>
      <c r="I13" s="78"/>
    </row>
    <row r="14" spans="2:10" ht="17.45" customHeight="1">
      <c r="B14" s="26" t="s">
        <v>478</v>
      </c>
      <c r="C14" s="27">
        <v>1.2072690303723472E-3</v>
      </c>
      <c r="D14" s="27">
        <v>7.8308535630383716E-3</v>
      </c>
      <c r="E14" s="131" t="s">
        <v>472</v>
      </c>
      <c r="F14" s="130" t="s">
        <v>472</v>
      </c>
      <c r="G14" s="27">
        <v>1.5259142330965535E-3</v>
      </c>
      <c r="I14" s="78"/>
    </row>
    <row r="15" spans="2:10" ht="17.45" customHeight="1">
      <c r="B15" s="26" t="s">
        <v>479</v>
      </c>
      <c r="C15" s="27">
        <v>9.3404498665650027E-3</v>
      </c>
      <c r="D15" s="27">
        <v>1.4095536413469069E-2</v>
      </c>
      <c r="E15" s="131" t="s">
        <v>472</v>
      </c>
      <c r="F15" s="130" t="s">
        <v>472</v>
      </c>
      <c r="G15" s="423">
        <v>8.6293080768218896E-3</v>
      </c>
      <c r="I15" s="78"/>
    </row>
    <row r="16" spans="2:10" ht="17.45" customHeight="1">
      <c r="B16" s="26" t="s">
        <v>480</v>
      </c>
      <c r="C16" s="27">
        <v>1.0166476045240819E-3</v>
      </c>
      <c r="D16" s="27">
        <v>1.5661707126076742E-3</v>
      </c>
      <c r="E16" s="131" t="s">
        <v>472</v>
      </c>
      <c r="F16" s="28">
        <v>1.9404915912031048E-3</v>
      </c>
      <c r="G16" s="27">
        <v>1.1049723756906078E-3</v>
      </c>
      <c r="I16" s="78"/>
    </row>
    <row r="17" spans="2:9" ht="17.45" customHeight="1" thickBot="1">
      <c r="B17" s="31" t="s">
        <v>481</v>
      </c>
      <c r="C17" s="27">
        <v>2.7957809124412249E-3</v>
      </c>
      <c r="D17" s="27">
        <v>1.5661707126076742E-3</v>
      </c>
      <c r="E17" s="131" t="s">
        <v>472</v>
      </c>
      <c r="F17" s="28">
        <v>6.4683053040103498E-4</v>
      </c>
      <c r="G17" s="566">
        <v>2.4730334122599314E-3</v>
      </c>
      <c r="I17" s="78"/>
    </row>
    <row r="18" spans="2:9" s="72" customFormat="1" ht="17.25" customHeight="1" thickBot="1">
      <c r="B18" s="95" t="s">
        <v>482</v>
      </c>
      <c r="C18" s="106">
        <v>0.18668191638073453</v>
      </c>
      <c r="D18" s="106">
        <v>3.9154267815191858E-2</v>
      </c>
      <c r="E18" s="106">
        <v>6.7567567567567571E-3</v>
      </c>
      <c r="F18" s="344">
        <v>2.5873221216041399E-3</v>
      </c>
      <c r="G18" s="106">
        <v>0.15748487240199949</v>
      </c>
      <c r="I18" s="153"/>
    </row>
    <row r="19" spans="2:9" s="72" customFormat="1" ht="17.25" customHeight="1" thickBot="1">
      <c r="B19" s="245" t="s">
        <v>268</v>
      </c>
      <c r="C19" s="106">
        <v>1</v>
      </c>
      <c r="D19" s="106">
        <v>1</v>
      </c>
      <c r="E19" s="106">
        <v>1</v>
      </c>
      <c r="F19" s="344">
        <v>1</v>
      </c>
      <c r="G19" s="106">
        <v>1</v>
      </c>
      <c r="I19" s="153"/>
    </row>
    <row r="20" spans="2:9" ht="13.5">
      <c r="B20" s="26" t="s">
        <v>74</v>
      </c>
      <c r="C20" s="35"/>
      <c r="D20" s="35"/>
      <c r="E20" s="35"/>
      <c r="F20" s="35"/>
      <c r="G20" s="154"/>
    </row>
    <row r="21" spans="2:9" ht="13.5">
      <c r="B21" s="26" t="s">
        <v>270</v>
      </c>
      <c r="C21" s="35"/>
      <c r="D21" s="35"/>
      <c r="E21" s="35"/>
      <c r="F21" s="35"/>
      <c r="G21" s="35"/>
    </row>
    <row r="22" spans="2:9" ht="13.5">
      <c r="B22" s="26" t="s">
        <v>437</v>
      </c>
      <c r="C22" s="36"/>
      <c r="D22" s="36"/>
      <c r="E22" s="36"/>
      <c r="F22" s="36"/>
      <c r="G22" s="36"/>
    </row>
  </sheetData>
  <mergeCells count="1">
    <mergeCell ref="B2:G2"/>
  </mergeCells>
  <pageMargins left="0.70866141732283472" right="0.70866141732283472" top="0.74803149606299213" bottom="0.74803149606299213" header="0.31496062992125984" footer="0.31496062992125984"/>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8"/>
  <dimension ref="B1:J20"/>
  <sheetViews>
    <sheetView workbookViewId="0">
      <selection activeCell="H9" sqref="H9"/>
    </sheetView>
  </sheetViews>
  <sheetFormatPr defaultColWidth="8.85546875" defaultRowHeight="15"/>
  <cols>
    <col min="1" max="1" width="8.85546875" style="156"/>
    <col min="2" max="2" width="3.42578125" style="156" customWidth="1"/>
    <col min="3" max="3" width="8.5703125" style="156" customWidth="1"/>
    <col min="4" max="4" width="18.7109375" style="156" customWidth="1"/>
    <col min="5" max="5" width="15.140625" style="156" customWidth="1"/>
    <col min="6" max="16384" width="8.85546875" style="156"/>
  </cols>
  <sheetData>
    <row r="1" spans="2:10" ht="12.75" customHeight="1">
      <c r="C1" s="923"/>
      <c r="D1" s="923"/>
      <c r="E1" s="923"/>
      <c r="F1" s="155"/>
      <c r="G1" s="155"/>
      <c r="H1" s="155"/>
    </row>
    <row r="2" spans="2:10" ht="18.75" customHeight="1">
      <c r="B2" s="822" t="s">
        <v>485</v>
      </c>
      <c r="C2" s="822"/>
      <c r="D2" s="822"/>
      <c r="E2" s="822"/>
      <c r="F2" s="822"/>
    </row>
    <row r="3" spans="2:10" ht="10.5" customHeight="1">
      <c r="C3" s="923"/>
      <c r="D3" s="923"/>
      <c r="E3" s="923"/>
      <c r="F3" s="155"/>
      <c r="G3" s="155"/>
      <c r="H3" s="155"/>
    </row>
    <row r="4" spans="2:10" s="289" customFormat="1" ht="13.5" customHeight="1">
      <c r="B4" s="683"/>
      <c r="C4" s="157"/>
      <c r="D4" s="896" t="s">
        <v>486</v>
      </c>
      <c r="E4" s="896"/>
      <c r="F4" s="683"/>
      <c r="G4" s="683"/>
      <c r="H4" s="683"/>
      <c r="I4" s="683"/>
      <c r="J4" s="683"/>
    </row>
    <row r="5" spans="2:10" s="289" customFormat="1" ht="45.75" customHeight="1">
      <c r="B5" s="683"/>
      <c r="C5" s="269" t="s">
        <v>80</v>
      </c>
      <c r="D5" s="324" t="s">
        <v>487</v>
      </c>
      <c r="E5" s="522" t="s">
        <v>488</v>
      </c>
      <c r="F5" s="683"/>
      <c r="G5" s="683"/>
      <c r="H5" s="683"/>
      <c r="I5" s="683"/>
      <c r="J5" s="683"/>
    </row>
    <row r="6" spans="2:10">
      <c r="C6" s="158">
        <v>2002</v>
      </c>
      <c r="D6" s="159">
        <v>0.61699999999999999</v>
      </c>
      <c r="E6" s="535">
        <v>0.126</v>
      </c>
    </row>
    <row r="7" spans="2:10">
      <c r="C7" s="158">
        <v>2004</v>
      </c>
      <c r="D7" s="159">
        <v>0.65900000000000003</v>
      </c>
      <c r="E7" s="535">
        <v>0.107</v>
      </c>
      <c r="J7" s="683" t="s">
        <v>23</v>
      </c>
    </row>
    <row r="8" spans="2:10">
      <c r="C8" s="158">
        <v>2006</v>
      </c>
      <c r="D8" s="159">
        <v>0.68300000000000005</v>
      </c>
      <c r="E8" s="535">
        <v>8.4000000000000005E-2</v>
      </c>
    </row>
    <row r="9" spans="2:10">
      <c r="C9" s="158">
        <v>2008</v>
      </c>
      <c r="D9" s="159">
        <v>0.7</v>
      </c>
      <c r="E9" s="535">
        <v>7.5999999999999998E-2</v>
      </c>
      <c r="I9" s="534"/>
    </row>
    <row r="10" spans="2:10">
      <c r="C10" s="158">
        <v>2010</v>
      </c>
      <c r="D10" s="159">
        <v>0.754</v>
      </c>
      <c r="E10" s="535">
        <v>5.8000000000000003E-2</v>
      </c>
    </row>
    <row r="11" spans="2:10">
      <c r="C11" s="158">
        <v>2012</v>
      </c>
      <c r="D11" s="159">
        <v>0.77</v>
      </c>
      <c r="E11" s="535">
        <v>5.3999999999999999E-2</v>
      </c>
    </row>
    <row r="12" spans="2:10">
      <c r="C12" s="158">
        <v>2014</v>
      </c>
      <c r="D12" s="159">
        <v>0.79500000000000004</v>
      </c>
      <c r="E12" s="535">
        <v>4.9000000000000002E-2</v>
      </c>
    </row>
    <row r="13" spans="2:10">
      <c r="C13" s="158">
        <v>2016</v>
      </c>
      <c r="D13" s="159">
        <v>0.81</v>
      </c>
      <c r="E13" s="535">
        <v>4.2000000000000003E-2</v>
      </c>
    </row>
    <row r="14" spans="2:10">
      <c r="C14" s="158">
        <v>2018</v>
      </c>
      <c r="D14" s="159">
        <v>0.83</v>
      </c>
      <c r="E14" s="535">
        <v>2.8000000000000001E-2</v>
      </c>
    </row>
    <row r="15" spans="2:10">
      <c r="C15" s="158">
        <v>2020</v>
      </c>
      <c r="D15" s="159">
        <v>0.83199999999999996</v>
      </c>
      <c r="E15" s="535">
        <v>6.0000000000000001E-3</v>
      </c>
    </row>
    <row r="16" spans="2:10">
      <c r="C16" s="158">
        <v>2022</v>
      </c>
      <c r="D16" s="159">
        <v>0.83199999999999996</v>
      </c>
      <c r="E16" s="535">
        <v>1.7999999999999999E-2</v>
      </c>
    </row>
    <row r="17" spans="3:7" ht="15.75" thickBot="1">
      <c r="C17" s="160">
        <v>2023</v>
      </c>
      <c r="D17" s="161">
        <v>0.84199999999999997</v>
      </c>
      <c r="E17" s="535">
        <v>1.7999999999999999E-2</v>
      </c>
    </row>
    <row r="18" spans="3:7" ht="31.5" customHeight="1">
      <c r="C18" s="903" t="s">
        <v>489</v>
      </c>
      <c r="D18" s="903"/>
      <c r="E18" s="903"/>
    </row>
    <row r="19" spans="3:7" ht="123.75" customHeight="1">
      <c r="C19" s="922" t="s">
        <v>490</v>
      </c>
      <c r="D19" s="922"/>
      <c r="E19" s="922"/>
      <c r="F19" s="162"/>
      <c r="G19" s="162"/>
    </row>
    <row r="20" spans="3:7">
      <c r="C20" s="163"/>
      <c r="D20" s="163"/>
      <c r="E20" s="163"/>
    </row>
  </sheetData>
  <mergeCells count="6">
    <mergeCell ref="C19:E19"/>
    <mergeCell ref="C1:E1"/>
    <mergeCell ref="C3:E3"/>
    <mergeCell ref="D4:E4"/>
    <mergeCell ref="C18:E18"/>
    <mergeCell ref="B2:F2"/>
  </mergeCells>
  <pageMargins left="0.70866141732283472" right="0.70866141732283472" top="0.74803149606299213" bottom="0.7480314960629921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2:I28"/>
  <sheetViews>
    <sheetView workbookViewId="0">
      <selection activeCell="B13" sqref="B13"/>
    </sheetView>
  </sheetViews>
  <sheetFormatPr defaultRowHeight="12.75"/>
  <cols>
    <col min="1" max="1" width="5.42578125" customWidth="1"/>
    <col min="2" max="2" width="46" customWidth="1"/>
    <col min="3" max="5" width="10.7109375" style="8" customWidth="1"/>
    <col min="7" max="7" width="13.28515625" customWidth="1"/>
    <col min="9" max="9" width="14.28515625" customWidth="1"/>
  </cols>
  <sheetData>
    <row r="2" spans="2:9" ht="15" customHeight="1">
      <c r="B2" s="819" t="s">
        <v>66</v>
      </c>
      <c r="C2" s="819"/>
      <c r="D2" s="819"/>
      <c r="E2" s="819"/>
      <c r="F2" s="25"/>
    </row>
    <row r="4" spans="2:9" s="389" customFormat="1" ht="14.25" customHeight="1">
      <c r="B4" s="281" t="s">
        <v>38</v>
      </c>
      <c r="C4" s="283">
        <v>1996</v>
      </c>
      <c r="D4" s="549">
        <v>2023</v>
      </c>
      <c r="E4" s="283" t="s">
        <v>67</v>
      </c>
      <c r="F4" s="283"/>
      <c r="G4" s="390"/>
      <c r="H4" s="390"/>
      <c r="I4" s="391"/>
    </row>
    <row r="5" spans="2:9" ht="14.25" customHeight="1">
      <c r="B5" s="26" t="s">
        <v>68</v>
      </c>
      <c r="C5" s="27">
        <v>0.64</v>
      </c>
      <c r="D5" s="28">
        <v>0.83499999999999996</v>
      </c>
      <c r="E5" s="27">
        <f>(D5-C5)/C5</f>
        <v>0.30468749999999994</v>
      </c>
      <c r="F5" s="26"/>
      <c r="G5" s="425"/>
      <c r="H5" s="30"/>
    </row>
    <row r="6" spans="2:9" ht="14.25" customHeight="1">
      <c r="B6" s="26" t="s">
        <v>69</v>
      </c>
      <c r="C6" s="27">
        <v>0.16</v>
      </c>
      <c r="D6" s="28">
        <v>0.122</v>
      </c>
      <c r="E6" s="27">
        <f>(D6-C6)/C6</f>
        <v>-0.23750000000000004</v>
      </c>
      <c r="F6" s="26"/>
      <c r="G6" s="425"/>
      <c r="H6" s="30"/>
      <c r="I6" s="392"/>
    </row>
    <row r="7" spans="2:9" ht="14.25" customHeight="1">
      <c r="B7" s="26" t="s">
        <v>41</v>
      </c>
      <c r="C7" s="27">
        <v>0.182</v>
      </c>
      <c r="D7" s="28">
        <v>3.9E-2</v>
      </c>
      <c r="E7" s="27">
        <f>(D7-C7)/C7</f>
        <v>-0.7857142857142857</v>
      </c>
      <c r="F7" s="26"/>
      <c r="G7" s="425"/>
      <c r="H7" s="30"/>
    </row>
    <row r="8" spans="2:9" ht="14.25" customHeight="1" thickBot="1">
      <c r="B8" s="31" t="s">
        <v>70</v>
      </c>
      <c r="C8" s="32">
        <v>1.9E-2</v>
      </c>
      <c r="D8" s="33">
        <v>4.0000000000000001E-3</v>
      </c>
      <c r="E8" s="32">
        <f t="shared" ref="E8" si="0">(D8-C8)/C8</f>
        <v>-0.78947368421052633</v>
      </c>
      <c r="F8" s="26"/>
      <c r="G8" s="425"/>
      <c r="H8" s="30"/>
    </row>
    <row r="9" spans="2:9" ht="14.25" customHeight="1">
      <c r="B9" s="281" t="s">
        <v>46</v>
      </c>
      <c r="C9" s="27"/>
      <c r="D9" s="28"/>
      <c r="E9" s="27"/>
      <c r="F9" s="26"/>
      <c r="G9" s="425"/>
      <c r="H9" s="30"/>
    </row>
    <row r="10" spans="2:9" ht="14.25" customHeight="1">
      <c r="B10" s="26" t="s">
        <v>71</v>
      </c>
      <c r="C10" s="27">
        <v>0.79800000000000004</v>
      </c>
      <c r="D10" s="28">
        <v>0.87</v>
      </c>
      <c r="E10" s="27">
        <f>(D10-C10)/C10</f>
        <v>9.0225563909774376E-2</v>
      </c>
      <c r="F10" s="26"/>
      <c r="G10" s="425"/>
      <c r="H10" s="30"/>
    </row>
    <row r="11" spans="2:9" ht="14.25" customHeight="1">
      <c r="B11" s="26" t="s">
        <v>48</v>
      </c>
      <c r="C11" s="27">
        <v>0.439</v>
      </c>
      <c r="D11" s="28">
        <v>0.45200000000000001</v>
      </c>
      <c r="E11" s="27">
        <f t="shared" ref="E11:E19" si="1">(D11-C11)/C11</f>
        <v>2.9612756264236928E-2</v>
      </c>
      <c r="F11" s="26"/>
      <c r="G11" s="425"/>
      <c r="H11" s="30"/>
    </row>
    <row r="12" spans="2:9" ht="14.25" customHeight="1">
      <c r="B12" s="26" t="s">
        <v>49</v>
      </c>
      <c r="C12" s="27">
        <v>0.16500000000000001</v>
      </c>
      <c r="D12" s="28">
        <v>0.29799999999999999</v>
      </c>
      <c r="E12" s="27">
        <f t="shared" si="1"/>
        <v>0.80606060606060592</v>
      </c>
      <c r="F12" s="26"/>
      <c r="G12" s="425"/>
      <c r="H12" s="30"/>
    </row>
    <row r="13" spans="2:9" ht="14.25" customHeight="1">
      <c r="B13" s="26" t="s">
        <v>72</v>
      </c>
      <c r="C13" s="27">
        <v>0.503</v>
      </c>
      <c r="D13" s="28">
        <v>0.66600000000000004</v>
      </c>
      <c r="E13" s="27">
        <f>(D13-C13)/C13</f>
        <v>0.32405566600397623</v>
      </c>
      <c r="F13" s="26"/>
      <c r="G13" s="425"/>
      <c r="H13" s="30"/>
    </row>
    <row r="14" spans="2:9" ht="14.25" customHeight="1">
      <c r="B14" s="26" t="s">
        <v>51</v>
      </c>
      <c r="C14" s="27">
        <v>0.57599999999999996</v>
      </c>
      <c r="D14" s="28">
        <v>0.94</v>
      </c>
      <c r="E14" s="27">
        <f t="shared" si="1"/>
        <v>0.63194444444444442</v>
      </c>
      <c r="F14" s="26"/>
      <c r="G14" s="425"/>
      <c r="H14" s="30"/>
    </row>
    <row r="15" spans="2:9" ht="14.25" customHeight="1">
      <c r="B15" s="26" t="s">
        <v>52</v>
      </c>
      <c r="C15" s="27">
        <v>0.47099999999999997</v>
      </c>
      <c r="D15" s="28">
        <v>0.81499999999999995</v>
      </c>
      <c r="E15" s="27">
        <f t="shared" si="1"/>
        <v>0.73036093418259018</v>
      </c>
      <c r="F15" s="26"/>
      <c r="G15" s="425"/>
      <c r="H15" s="30"/>
    </row>
    <row r="16" spans="2:9" ht="14.25" customHeight="1">
      <c r="B16" s="26" t="s">
        <v>53</v>
      </c>
      <c r="C16" s="27">
        <v>0.44500000000000001</v>
      </c>
      <c r="D16" s="28">
        <v>0.502</v>
      </c>
      <c r="E16" s="27">
        <f t="shared" si="1"/>
        <v>0.12808988764044943</v>
      </c>
      <c r="F16" s="26"/>
      <c r="G16" s="425"/>
      <c r="H16" s="30"/>
    </row>
    <row r="17" spans="2:8" ht="14.25" customHeight="1">
      <c r="B17" s="26" t="s">
        <v>54</v>
      </c>
      <c r="C17" s="27">
        <v>0.53400000000000003</v>
      </c>
      <c r="D17" s="28">
        <v>0.58599999999999997</v>
      </c>
      <c r="E17" s="27">
        <f t="shared" si="1"/>
        <v>9.7378277153557929E-2</v>
      </c>
      <c r="F17" s="26"/>
      <c r="G17" s="425"/>
      <c r="H17" s="30"/>
    </row>
    <row r="18" spans="2:8" ht="14.25" customHeight="1">
      <c r="B18" s="26" t="s">
        <v>73</v>
      </c>
      <c r="C18" s="27">
        <v>3.2000000000000001E-2</v>
      </c>
      <c r="D18" s="28">
        <v>0.06</v>
      </c>
      <c r="E18" s="27">
        <f t="shared" si="1"/>
        <v>0.87499999999999989</v>
      </c>
      <c r="F18" s="26"/>
      <c r="G18" s="425"/>
      <c r="H18" s="30"/>
    </row>
    <row r="19" spans="2:8" ht="14.25" customHeight="1" thickBot="1">
      <c r="B19" s="31" t="s">
        <v>56</v>
      </c>
      <c r="C19" s="32">
        <v>0.32100000000000001</v>
      </c>
      <c r="D19" s="33">
        <v>0.28899999999999998</v>
      </c>
      <c r="E19" s="566">
        <f t="shared" si="1"/>
        <v>-9.9688473520249302E-2</v>
      </c>
      <c r="F19" s="26"/>
      <c r="G19" s="425"/>
      <c r="H19" s="30"/>
    </row>
    <row r="20" spans="2:8" ht="13.5" customHeight="1">
      <c r="B20" s="820" t="s">
        <v>74</v>
      </c>
      <c r="C20" s="820"/>
      <c r="D20" s="35"/>
      <c r="E20" s="35"/>
      <c r="F20" s="26"/>
      <c r="G20" s="30"/>
      <c r="H20" s="30"/>
    </row>
    <row r="21" spans="2:8" ht="42" customHeight="1">
      <c r="B21" s="818" t="s">
        <v>75</v>
      </c>
      <c r="C21" s="818"/>
      <c r="D21" s="818"/>
      <c r="E21" s="818"/>
      <c r="F21" s="26"/>
      <c r="G21" s="30"/>
      <c r="H21" s="30"/>
    </row>
    <row r="22" spans="2:8" ht="15" customHeight="1">
      <c r="B22" s="26" t="s">
        <v>76</v>
      </c>
      <c r="C22" s="35"/>
      <c r="D22" s="35"/>
      <c r="E22" s="35"/>
      <c r="F22" s="26"/>
      <c r="G22" s="30"/>
      <c r="H22" s="30"/>
    </row>
    <row r="23" spans="2:8" ht="30" customHeight="1">
      <c r="B23" s="818" t="s">
        <v>77</v>
      </c>
      <c r="C23" s="818"/>
      <c r="D23" s="818"/>
      <c r="E23" s="818"/>
      <c r="F23" s="26"/>
      <c r="G23" s="30"/>
      <c r="H23" s="30"/>
    </row>
    <row r="24" spans="2:8" ht="27.75" customHeight="1">
      <c r="B24" s="818" t="s">
        <v>78</v>
      </c>
      <c r="C24" s="818"/>
      <c r="D24" s="818"/>
      <c r="E24" s="818"/>
      <c r="F24" s="26"/>
      <c r="G24" s="30"/>
      <c r="H24" s="30"/>
    </row>
    <row r="25" spans="2:8" ht="29.25" customHeight="1">
      <c r="B25" s="818" t="s">
        <v>62</v>
      </c>
      <c r="C25" s="818"/>
      <c r="D25" s="818"/>
      <c r="E25" s="818"/>
      <c r="F25" s="313"/>
      <c r="G25" s="30"/>
      <c r="H25" s="30"/>
    </row>
    <row r="26" spans="2:8" ht="13.5">
      <c r="B26" s="30"/>
      <c r="C26" s="36"/>
      <c r="D26" s="36"/>
      <c r="E26" s="36"/>
      <c r="F26" s="30"/>
      <c r="G26" s="30"/>
      <c r="H26" s="30"/>
    </row>
    <row r="27" spans="2:8" ht="13.5">
      <c r="B27" s="30"/>
      <c r="C27" s="36"/>
      <c r="D27" s="36"/>
      <c r="E27" s="36"/>
      <c r="F27" s="30"/>
      <c r="G27" s="30"/>
      <c r="H27" s="30"/>
    </row>
    <row r="28" spans="2:8" ht="13.5">
      <c r="B28" s="30"/>
      <c r="C28" s="36"/>
      <c r="D28" s="36"/>
      <c r="E28" s="36"/>
      <c r="F28" s="30"/>
      <c r="G28" s="30"/>
      <c r="H28" s="30"/>
    </row>
  </sheetData>
  <mergeCells count="6">
    <mergeCell ref="B25:E25"/>
    <mergeCell ref="B2:E2"/>
    <mergeCell ref="B20:C20"/>
    <mergeCell ref="B21:E21"/>
    <mergeCell ref="B23:E23"/>
    <mergeCell ref="B24:E24"/>
  </mergeCell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97"/>
  <dimension ref="A1:D17"/>
  <sheetViews>
    <sheetView workbookViewId="0">
      <selection activeCell="M17" sqref="M17"/>
    </sheetView>
  </sheetViews>
  <sheetFormatPr defaultColWidth="8.85546875" defaultRowHeight="15"/>
  <cols>
    <col min="1" max="2" width="8.85546875" style="156"/>
    <col min="3" max="4" width="11.42578125" style="156" customWidth="1"/>
    <col min="5" max="16384" width="8.85546875" style="156"/>
  </cols>
  <sheetData>
    <row r="1" spans="1:4" ht="12.75" customHeight="1">
      <c r="A1" s="155"/>
      <c r="B1" s="155"/>
      <c r="C1" s="155"/>
    </row>
    <row r="2" spans="1:4" ht="28.5" customHeight="1"/>
    <row r="3" spans="1:4" ht="13.5" customHeight="1">
      <c r="A3" s="155"/>
      <c r="B3" s="155"/>
      <c r="C3" s="155"/>
    </row>
    <row r="4" spans="1:4" ht="13.5" customHeight="1"/>
    <row r="5" spans="1:4" ht="45.75" customHeight="1">
      <c r="B5" s="10" t="s">
        <v>80</v>
      </c>
      <c r="C5" s="11" t="s">
        <v>491</v>
      </c>
      <c r="D5" s="11" t="s">
        <v>488</v>
      </c>
    </row>
    <row r="6" spans="1:4">
      <c r="B6" s="158">
        <v>2002</v>
      </c>
      <c r="C6" s="164">
        <v>61.7</v>
      </c>
      <c r="D6" s="164">
        <v>12.6</v>
      </c>
    </row>
    <row r="7" spans="1:4">
      <c r="B7" s="158">
        <v>2004</v>
      </c>
      <c r="C7" s="164">
        <v>65.900000000000006</v>
      </c>
      <c r="D7" s="164">
        <v>10.7</v>
      </c>
    </row>
    <row r="8" spans="1:4">
      <c r="B8" s="158">
        <v>2006</v>
      </c>
      <c r="C8" s="164">
        <v>68.3</v>
      </c>
      <c r="D8" s="164">
        <v>8.4</v>
      </c>
    </row>
    <row r="9" spans="1:4">
      <c r="A9" s="156" t="s">
        <v>492</v>
      </c>
      <c r="B9" s="158">
        <v>2008</v>
      </c>
      <c r="C9" s="164">
        <v>70</v>
      </c>
      <c r="D9" s="164">
        <v>7.6</v>
      </c>
    </row>
    <row r="10" spans="1:4">
      <c r="B10" s="158">
        <v>2010</v>
      </c>
      <c r="C10" s="164">
        <v>75.400000000000006</v>
      </c>
      <c r="D10" s="164">
        <v>5.8</v>
      </c>
    </row>
    <row r="11" spans="1:4">
      <c r="B11" s="158">
        <v>2012</v>
      </c>
      <c r="C11" s="164">
        <v>77</v>
      </c>
      <c r="D11" s="164">
        <v>5.4</v>
      </c>
    </row>
    <row r="12" spans="1:4">
      <c r="B12" s="158">
        <v>2014</v>
      </c>
      <c r="C12" s="164">
        <v>79.5</v>
      </c>
      <c r="D12" s="164">
        <v>4.9000000000000004</v>
      </c>
    </row>
    <row r="13" spans="1:4">
      <c r="B13" s="158">
        <v>2016</v>
      </c>
      <c r="C13" s="164">
        <v>81</v>
      </c>
      <c r="D13" s="164">
        <v>4.2</v>
      </c>
    </row>
    <row r="14" spans="1:4" ht="18.75" customHeight="1">
      <c r="B14" s="158">
        <v>2018</v>
      </c>
      <c r="C14" s="257">
        <v>83</v>
      </c>
      <c r="D14" s="158">
        <v>2.8</v>
      </c>
    </row>
    <row r="15" spans="1:4">
      <c r="B15" s="158">
        <v>2020</v>
      </c>
      <c r="C15" s="257">
        <v>83.2</v>
      </c>
      <c r="D15" s="257">
        <v>0.6</v>
      </c>
    </row>
    <row r="16" spans="1:4">
      <c r="B16" s="158">
        <v>2022</v>
      </c>
      <c r="C16" s="257">
        <v>83.2</v>
      </c>
      <c r="D16" s="257">
        <v>1.8</v>
      </c>
    </row>
    <row r="17" spans="2:4">
      <c r="B17" s="158">
        <v>2023</v>
      </c>
      <c r="C17" s="257">
        <v>84.2</v>
      </c>
      <c r="D17" s="257">
        <v>1.8</v>
      </c>
    </row>
  </sheetData>
  <pageMargins left="0.70866141732283472" right="0.70866141732283472" top="0.74803149606299213" bottom="0.74803149606299213" header="0.31496062992125984" footer="0.31496062992125984"/>
  <pageSetup paperSize="9" scale="95"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60"/>
  <dimension ref="B2:N24"/>
  <sheetViews>
    <sheetView workbookViewId="0">
      <selection activeCell="F7" sqref="F7"/>
    </sheetView>
  </sheetViews>
  <sheetFormatPr defaultRowHeight="12.75"/>
  <cols>
    <col min="1" max="1" width="2.42578125" customWidth="1"/>
    <col min="2" max="2" width="14.28515625" customWidth="1"/>
    <col min="3" max="3" width="13.7109375" customWidth="1"/>
    <col min="4" max="4" width="16.7109375" customWidth="1"/>
    <col min="5" max="5" width="13.140625" customWidth="1"/>
    <col min="6" max="6" width="10.42578125" customWidth="1"/>
    <col min="7" max="7" width="11.140625" customWidth="1"/>
  </cols>
  <sheetData>
    <row r="2" spans="2:14" ht="18">
      <c r="B2" s="924" t="s">
        <v>141</v>
      </c>
      <c r="C2" s="924"/>
      <c r="D2" s="924"/>
      <c r="E2" s="924"/>
      <c r="F2" s="924"/>
      <c r="G2" s="924"/>
    </row>
    <row r="4" spans="2:14" ht="18.75" customHeight="1">
      <c r="B4" s="814" t="s">
        <v>493</v>
      </c>
      <c r="C4" s="814"/>
      <c r="D4" s="814"/>
      <c r="E4" s="814"/>
      <c r="F4" s="814"/>
      <c r="G4" s="814"/>
    </row>
    <row r="6" spans="2:14" ht="14.25" customHeight="1">
      <c r="D6" s="925" t="s">
        <v>494</v>
      </c>
      <c r="E6" s="926"/>
      <c r="F6" s="926"/>
      <c r="G6" s="926"/>
    </row>
    <row r="7" spans="2:14" s="389" customFormat="1" ht="59.25" customHeight="1">
      <c r="B7" s="281" t="s">
        <v>149</v>
      </c>
      <c r="C7" s="285" t="s">
        <v>345</v>
      </c>
      <c r="D7" s="396" t="s">
        <v>495</v>
      </c>
      <c r="E7" s="396" t="s">
        <v>496</v>
      </c>
      <c r="F7" s="267" t="s">
        <v>497</v>
      </c>
      <c r="G7" s="267" t="s">
        <v>498</v>
      </c>
    </row>
    <row r="8" spans="2:14" ht="16.5" customHeight="1">
      <c r="B8" s="26" t="s">
        <v>150</v>
      </c>
      <c r="C8" s="481">
        <v>1761000</v>
      </c>
      <c r="D8" s="432">
        <v>1553000</v>
      </c>
      <c r="E8" s="432">
        <v>206000</v>
      </c>
      <c r="F8" s="432">
        <v>7000</v>
      </c>
      <c r="G8" s="432">
        <v>39000</v>
      </c>
      <c r="H8" s="167"/>
      <c r="I8" s="167"/>
      <c r="J8" s="167"/>
      <c r="K8" s="16"/>
      <c r="L8" s="16"/>
      <c r="M8" s="16"/>
      <c r="N8" s="16"/>
    </row>
    <row r="9" spans="2:14" ht="16.5" customHeight="1">
      <c r="B9" s="26" t="s">
        <v>151</v>
      </c>
      <c r="C9" s="481">
        <v>999000</v>
      </c>
      <c r="D9" s="432">
        <v>868000</v>
      </c>
      <c r="E9" s="432">
        <v>127000</v>
      </c>
      <c r="F9" s="432">
        <v>14000</v>
      </c>
      <c r="G9" s="432">
        <v>11000</v>
      </c>
      <c r="H9" s="167"/>
      <c r="I9" s="167"/>
      <c r="J9" s="167"/>
      <c r="K9" s="16"/>
      <c r="L9" s="16"/>
      <c r="M9" s="16"/>
      <c r="N9" s="16"/>
    </row>
    <row r="10" spans="2:14" ht="16.5" customHeight="1">
      <c r="B10" s="26" t="s">
        <v>153</v>
      </c>
      <c r="C10" s="481">
        <v>5779000</v>
      </c>
      <c r="D10" s="432">
        <v>5332000</v>
      </c>
      <c r="E10" s="432">
        <v>446000</v>
      </c>
      <c r="F10" s="432">
        <v>91000</v>
      </c>
      <c r="G10" s="432">
        <v>6000</v>
      </c>
      <c r="H10" s="167"/>
      <c r="I10" s="167"/>
      <c r="J10" s="167"/>
      <c r="K10" s="16"/>
      <c r="L10" s="16"/>
      <c r="M10" s="16"/>
      <c r="N10" s="16"/>
    </row>
    <row r="11" spans="2:14" ht="16.5" customHeight="1">
      <c r="B11" s="26" t="s">
        <v>154</v>
      </c>
      <c r="C11" s="481">
        <v>3292000</v>
      </c>
      <c r="D11" s="432">
        <v>2786000</v>
      </c>
      <c r="E11" s="432">
        <v>506000</v>
      </c>
      <c r="F11" s="432">
        <v>7000</v>
      </c>
      <c r="G11" s="432">
        <v>25000</v>
      </c>
      <c r="H11" s="167"/>
      <c r="I11" s="167"/>
      <c r="J11" s="167"/>
      <c r="K11" s="16"/>
      <c r="L11" s="16"/>
      <c r="M11" s="16"/>
      <c r="N11" s="16"/>
    </row>
    <row r="12" spans="2:14" ht="16.5" customHeight="1">
      <c r="B12" s="26" t="s">
        <v>155</v>
      </c>
      <c r="C12" s="481">
        <v>1775000</v>
      </c>
      <c r="D12" s="432">
        <v>1100000</v>
      </c>
      <c r="E12" s="432">
        <v>670000</v>
      </c>
      <c r="F12" s="688" t="s">
        <v>152</v>
      </c>
      <c r="G12" s="432">
        <v>11000</v>
      </c>
      <c r="H12" s="167"/>
      <c r="I12" s="167"/>
      <c r="J12" s="167"/>
      <c r="K12" s="16"/>
      <c r="L12" s="16"/>
      <c r="M12" s="16"/>
      <c r="N12" s="16"/>
    </row>
    <row r="13" spans="2:14" ht="16.5" customHeight="1">
      <c r="B13" s="26" t="s">
        <v>156</v>
      </c>
      <c r="C13" s="481">
        <v>1493000</v>
      </c>
      <c r="D13" s="432">
        <v>1004000</v>
      </c>
      <c r="E13" s="432">
        <v>488000</v>
      </c>
      <c r="F13" s="688" t="s">
        <v>152</v>
      </c>
      <c r="G13" s="432">
        <v>10000</v>
      </c>
      <c r="H13" s="167"/>
      <c r="I13" s="167"/>
      <c r="J13" s="167"/>
      <c r="K13" s="16"/>
      <c r="L13" s="16"/>
      <c r="M13" s="16"/>
      <c r="N13" s="16"/>
    </row>
    <row r="14" spans="2:14" ht="16.5" customHeight="1">
      <c r="B14" s="26" t="s">
        <v>157</v>
      </c>
      <c r="C14" s="481">
        <v>1390000</v>
      </c>
      <c r="D14" s="432">
        <v>980000</v>
      </c>
      <c r="E14" s="432">
        <v>409000</v>
      </c>
      <c r="F14" s="688" t="s">
        <v>152</v>
      </c>
      <c r="G14" s="432">
        <v>35000</v>
      </c>
      <c r="H14" s="167"/>
      <c r="I14" s="167"/>
      <c r="J14" s="167"/>
      <c r="K14" s="16"/>
      <c r="L14" s="16"/>
      <c r="M14" s="16"/>
      <c r="N14" s="16"/>
    </row>
    <row r="15" spans="2:14" ht="16.5" customHeight="1">
      <c r="B15" s="26" t="s">
        <v>210</v>
      </c>
      <c r="C15" s="481">
        <v>380000</v>
      </c>
      <c r="D15" s="432">
        <v>318000</v>
      </c>
      <c r="E15" s="432">
        <v>58000</v>
      </c>
      <c r="F15" s="432">
        <v>4000</v>
      </c>
      <c r="G15" s="432">
        <v>18000</v>
      </c>
      <c r="H15" s="167"/>
      <c r="I15" s="167"/>
      <c r="J15" s="167"/>
      <c r="K15" s="16"/>
      <c r="L15" s="16"/>
      <c r="M15" s="16"/>
      <c r="N15" s="16"/>
    </row>
    <row r="16" spans="2:14" ht="16.5" customHeight="1" thickBot="1">
      <c r="B16" s="31" t="s">
        <v>159</v>
      </c>
      <c r="C16" s="482">
        <v>2136000</v>
      </c>
      <c r="D16" s="438">
        <v>2059000</v>
      </c>
      <c r="E16" s="438">
        <v>68000</v>
      </c>
      <c r="F16" s="438">
        <v>59000</v>
      </c>
      <c r="G16" s="438">
        <v>9000</v>
      </c>
      <c r="H16" s="167"/>
      <c r="I16" s="167"/>
      <c r="J16" s="167"/>
      <c r="K16" s="16"/>
      <c r="L16" s="16"/>
      <c r="M16" s="16"/>
      <c r="N16" s="16"/>
    </row>
    <row r="17" spans="2:14" ht="16.5" customHeight="1" thickBot="1">
      <c r="B17" s="245" t="s">
        <v>178</v>
      </c>
      <c r="C17" s="529">
        <v>19005000</v>
      </c>
      <c r="D17" s="49">
        <v>16010000</v>
      </c>
      <c r="E17" s="49">
        <v>2992000</v>
      </c>
      <c r="F17" s="49">
        <v>185000</v>
      </c>
      <c r="G17" s="49">
        <v>164000</v>
      </c>
      <c r="H17" s="167"/>
      <c r="I17" s="167"/>
      <c r="J17" s="167"/>
      <c r="K17" s="16"/>
      <c r="L17" s="16"/>
      <c r="M17" s="16"/>
      <c r="N17" s="16"/>
    </row>
    <row r="18" spans="2:14" ht="34.9" customHeight="1">
      <c r="B18" s="927" t="s">
        <v>499</v>
      </c>
      <c r="C18" s="927"/>
      <c r="D18" s="927"/>
      <c r="E18" s="927"/>
      <c r="F18" s="927"/>
      <c r="G18" s="927"/>
    </row>
    <row r="19" spans="2:14" ht="70.5" customHeight="1">
      <c r="B19" s="823" t="s">
        <v>500</v>
      </c>
      <c r="C19" s="823"/>
      <c r="D19" s="823"/>
      <c r="E19" s="823"/>
      <c r="F19" s="823"/>
      <c r="G19" s="823"/>
    </row>
    <row r="20" spans="2:14" ht="42.75" customHeight="1">
      <c r="B20" s="823" t="s">
        <v>501</v>
      </c>
      <c r="C20" s="823"/>
      <c r="D20" s="823"/>
      <c r="E20" s="823"/>
      <c r="F20" s="823"/>
      <c r="G20" s="823"/>
    </row>
    <row r="21" spans="2:14" ht="26.25" customHeight="1">
      <c r="B21" s="823" t="s">
        <v>502</v>
      </c>
      <c r="C21" s="823"/>
      <c r="D21" s="823"/>
      <c r="E21" s="823"/>
      <c r="F21" s="823"/>
      <c r="G21" s="823"/>
    </row>
    <row r="22" spans="2:14" ht="15.75" customHeight="1">
      <c r="B22" s="811" t="s">
        <v>503</v>
      </c>
      <c r="C22" s="811"/>
      <c r="D22" s="811"/>
      <c r="E22" s="811"/>
      <c r="F22" s="811"/>
      <c r="G22" s="811"/>
    </row>
    <row r="23" spans="2:14" ht="14.25">
      <c r="B23" s="313" t="s">
        <v>163</v>
      </c>
      <c r="C23" s="313"/>
      <c r="D23" s="689"/>
      <c r="E23" s="689"/>
      <c r="F23" s="51"/>
      <c r="G23" s="51"/>
    </row>
    <row r="24" spans="2:14" ht="14.25">
      <c r="B24" s="51"/>
      <c r="C24" s="51"/>
      <c r="D24" s="51"/>
      <c r="E24" s="51"/>
      <c r="F24" s="51"/>
      <c r="G24" s="51"/>
    </row>
  </sheetData>
  <mergeCells count="8">
    <mergeCell ref="B21:G21"/>
    <mergeCell ref="B22:G22"/>
    <mergeCell ref="B2:G2"/>
    <mergeCell ref="B4:G4"/>
    <mergeCell ref="D6:G6"/>
    <mergeCell ref="B18:G18"/>
    <mergeCell ref="B19:G19"/>
    <mergeCell ref="B20:G20"/>
  </mergeCells>
  <pageMargins left="0.70866141732283472" right="0.70866141732283472" top="0.74803149606299213" bottom="0.74803149606299213"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98"/>
  <dimension ref="B1:K21"/>
  <sheetViews>
    <sheetView workbookViewId="0">
      <selection activeCell="G6" sqref="G6"/>
    </sheetView>
  </sheetViews>
  <sheetFormatPr defaultRowHeight="12.75"/>
  <cols>
    <col min="1" max="1" width="3.140625" customWidth="1"/>
    <col min="2" max="2" width="14.28515625" customWidth="1"/>
    <col min="3" max="4" width="17.7109375" customWidth="1"/>
    <col min="5" max="5" width="8.42578125" customWidth="1"/>
    <col min="6" max="6" width="10.42578125" customWidth="1"/>
    <col min="7" max="7" width="11.42578125" customWidth="1"/>
  </cols>
  <sheetData>
    <row r="1" spans="2:11">
      <c r="B1" s="25"/>
      <c r="C1" s="25"/>
      <c r="D1" s="25"/>
      <c r="E1" s="25"/>
      <c r="F1" s="25"/>
      <c r="G1" s="25"/>
    </row>
    <row r="2" spans="2:11" ht="15">
      <c r="B2" s="834" t="s">
        <v>504</v>
      </c>
      <c r="C2" s="834"/>
      <c r="D2" s="834"/>
      <c r="E2" s="834"/>
      <c r="F2" s="834"/>
      <c r="G2" s="834"/>
    </row>
    <row r="3" spans="2:11">
      <c r="B3" s="25"/>
      <c r="C3" s="25"/>
      <c r="D3" s="25"/>
      <c r="E3" s="25"/>
      <c r="F3" s="25"/>
      <c r="G3" s="25"/>
    </row>
    <row r="4" spans="2:11" ht="15.75">
      <c r="B4" s="165"/>
      <c r="C4" s="928" t="s">
        <v>461</v>
      </c>
      <c r="D4" s="928"/>
      <c r="E4" s="928"/>
      <c r="F4" s="928"/>
      <c r="G4" s="928"/>
    </row>
    <row r="5" spans="2:11" ht="43.5" customHeight="1">
      <c r="B5" s="325" t="s">
        <v>149</v>
      </c>
      <c r="C5" s="324" t="s">
        <v>505</v>
      </c>
      <c r="D5" s="333" t="s">
        <v>506</v>
      </c>
      <c r="E5" s="266" t="s">
        <v>507</v>
      </c>
      <c r="F5" s="324" t="s">
        <v>508</v>
      </c>
      <c r="G5" s="324" t="s">
        <v>498</v>
      </c>
    </row>
    <row r="6" spans="2:11" ht="13.5">
      <c r="B6" s="26" t="s">
        <v>150</v>
      </c>
      <c r="C6" s="29">
        <v>0.88188529244747305</v>
      </c>
      <c r="D6" s="29">
        <v>0.11697898921067575</v>
      </c>
      <c r="E6" s="166">
        <v>1</v>
      </c>
      <c r="F6" s="29">
        <v>3.9750141964792728E-3</v>
      </c>
      <c r="G6" s="29">
        <v>2.2146507666098807E-2</v>
      </c>
      <c r="H6" s="167"/>
      <c r="J6" s="167"/>
      <c r="K6" s="167"/>
    </row>
    <row r="7" spans="2:11" ht="13.5">
      <c r="B7" s="26" t="s">
        <v>151</v>
      </c>
      <c r="C7" s="29">
        <v>0.86886886886886883</v>
      </c>
      <c r="D7" s="44">
        <v>0.12712712712712712</v>
      </c>
      <c r="E7" s="166">
        <v>1</v>
      </c>
      <c r="F7" s="29">
        <v>1.4014014014014014E-2</v>
      </c>
      <c r="G7" s="29">
        <v>1.1011011011011011E-2</v>
      </c>
      <c r="H7" s="167"/>
      <c r="J7" s="167"/>
      <c r="K7" s="167"/>
    </row>
    <row r="8" spans="2:11" ht="13.5">
      <c r="B8" s="26" t="s">
        <v>153</v>
      </c>
      <c r="C8" s="29">
        <v>0.92265097767779891</v>
      </c>
      <c r="D8" s="44">
        <v>7.7175982003806889E-2</v>
      </c>
      <c r="E8" s="166">
        <v>1</v>
      </c>
      <c r="F8" s="29">
        <v>1.5746668973870913E-2</v>
      </c>
      <c r="G8" s="29">
        <v>1.038241910365115E-3</v>
      </c>
      <c r="H8" s="167"/>
      <c r="J8" s="167"/>
      <c r="K8" s="167"/>
    </row>
    <row r="9" spans="2:11" ht="13.5">
      <c r="B9" s="26" t="s">
        <v>154</v>
      </c>
      <c r="C9" s="29">
        <v>0.84629404617253945</v>
      </c>
      <c r="D9" s="44">
        <v>0.15370595382746052</v>
      </c>
      <c r="E9" s="166">
        <v>1</v>
      </c>
      <c r="F9" s="29">
        <v>2.1263669501822599E-3</v>
      </c>
      <c r="G9" s="29">
        <v>7.5941676792223569E-3</v>
      </c>
      <c r="H9" s="167"/>
      <c r="J9" s="167"/>
      <c r="K9" s="167"/>
    </row>
    <row r="10" spans="2:11" ht="16.5">
      <c r="B10" s="26" t="s">
        <v>155</v>
      </c>
      <c r="C10" s="29">
        <v>0.61971830985915488</v>
      </c>
      <c r="D10" s="44">
        <v>0.37746478873239436</v>
      </c>
      <c r="E10" s="166">
        <v>1</v>
      </c>
      <c r="F10" s="688" t="s">
        <v>152</v>
      </c>
      <c r="G10" s="29">
        <v>6.1971830985915492E-3</v>
      </c>
      <c r="H10" s="167"/>
      <c r="J10" s="167"/>
      <c r="K10" s="167"/>
    </row>
    <row r="11" spans="2:11" ht="16.5">
      <c r="B11" s="26" t="s">
        <v>156</v>
      </c>
      <c r="C11" s="29">
        <v>0.67247153382451441</v>
      </c>
      <c r="D11" s="44">
        <v>0.32685867381111855</v>
      </c>
      <c r="E11" s="166">
        <v>1</v>
      </c>
      <c r="F11" s="688" t="s">
        <v>152</v>
      </c>
      <c r="G11" s="29">
        <v>6.6979236436704621E-3</v>
      </c>
      <c r="H11" s="167"/>
      <c r="J11" s="167"/>
      <c r="K11" s="167"/>
    </row>
    <row r="12" spans="2:11" ht="16.5">
      <c r="B12" s="26" t="s">
        <v>157</v>
      </c>
      <c r="C12" s="29">
        <v>0.70503597122302153</v>
      </c>
      <c r="D12" s="44">
        <v>0.29424460431654675</v>
      </c>
      <c r="E12" s="166">
        <v>1</v>
      </c>
      <c r="F12" s="688" t="s">
        <v>152</v>
      </c>
      <c r="G12" s="29">
        <v>2.5179856115107913E-2</v>
      </c>
      <c r="H12" s="167"/>
      <c r="J12" s="167"/>
      <c r="K12" s="167"/>
    </row>
    <row r="13" spans="2:11" ht="13.5">
      <c r="B13" s="26" t="s">
        <v>210</v>
      </c>
      <c r="C13" s="29">
        <v>0.83684210526315794</v>
      </c>
      <c r="D13" s="44">
        <v>0.15263157894736842</v>
      </c>
      <c r="E13" s="166">
        <v>1</v>
      </c>
      <c r="F13" s="29">
        <v>1.0526315789473684E-2</v>
      </c>
      <c r="G13" s="29">
        <v>4.736842105263158E-2</v>
      </c>
      <c r="H13" s="167"/>
      <c r="J13" s="167"/>
      <c r="K13" s="167"/>
    </row>
    <row r="14" spans="2:11" ht="14.25" thickBot="1">
      <c r="B14" s="31" t="s">
        <v>159</v>
      </c>
      <c r="C14" s="34">
        <v>0.96395131086142327</v>
      </c>
      <c r="D14" s="48">
        <v>3.1835205992509365E-2</v>
      </c>
      <c r="E14" s="166">
        <v>1</v>
      </c>
      <c r="F14" s="34">
        <v>2.7621722846441949E-2</v>
      </c>
      <c r="G14" s="34">
        <v>4.2134831460674156E-3</v>
      </c>
      <c r="H14" s="167"/>
      <c r="J14" s="167"/>
      <c r="K14" s="167"/>
    </row>
    <row r="15" spans="2:11" ht="14.25" thickBot="1">
      <c r="B15" s="255" t="s">
        <v>168</v>
      </c>
      <c r="C15" s="54">
        <v>0.84240989213364903</v>
      </c>
      <c r="D15" s="55">
        <v>0.15743225466982372</v>
      </c>
      <c r="E15" s="373">
        <v>1</v>
      </c>
      <c r="F15" s="54">
        <v>9.7342804525124959E-3</v>
      </c>
      <c r="G15" s="54">
        <v>8.6293080768218896E-3</v>
      </c>
      <c r="H15" s="167"/>
      <c r="J15" s="167"/>
      <c r="K15" s="167"/>
    </row>
    <row r="16" spans="2:11" ht="14.25" customHeight="1">
      <c r="B16" s="929" t="s">
        <v>74</v>
      </c>
      <c r="C16" s="929"/>
      <c r="D16" s="929"/>
      <c r="E16" s="929"/>
      <c r="F16" s="929"/>
      <c r="G16" s="929"/>
    </row>
    <row r="17" spans="2:7" ht="57" customHeight="1">
      <c r="B17" s="823" t="s">
        <v>509</v>
      </c>
      <c r="C17" s="823"/>
      <c r="D17" s="823"/>
      <c r="E17" s="823"/>
      <c r="F17" s="823"/>
      <c r="G17" s="823"/>
    </row>
    <row r="18" spans="2:7" ht="36.75" customHeight="1">
      <c r="B18" s="823" t="s">
        <v>510</v>
      </c>
      <c r="C18" s="823"/>
      <c r="D18" s="823"/>
      <c r="E18" s="823"/>
      <c r="F18" s="823"/>
      <c r="G18" s="823"/>
    </row>
    <row r="19" spans="2:7" ht="15" customHeight="1">
      <c r="B19" s="811" t="s">
        <v>511</v>
      </c>
      <c r="C19" s="811"/>
      <c r="D19" s="811"/>
      <c r="E19" s="811"/>
      <c r="F19" s="811"/>
      <c r="G19" s="811"/>
    </row>
    <row r="20" spans="2:7" ht="26.25" customHeight="1">
      <c r="B20" s="823" t="s">
        <v>512</v>
      </c>
      <c r="C20" s="823"/>
      <c r="D20" s="823"/>
      <c r="E20" s="823"/>
      <c r="F20" s="823"/>
      <c r="G20" s="823"/>
    </row>
    <row r="21" spans="2:7" ht="13.5">
      <c r="B21" s="817" t="s">
        <v>163</v>
      </c>
      <c r="C21" s="817"/>
      <c r="D21" s="817"/>
      <c r="E21" s="30"/>
      <c r="F21" s="30"/>
      <c r="G21" s="30"/>
    </row>
  </sheetData>
  <mergeCells count="8">
    <mergeCell ref="B21:D21"/>
    <mergeCell ref="B20:G20"/>
    <mergeCell ref="B2:G2"/>
    <mergeCell ref="C4:G4"/>
    <mergeCell ref="B16:G16"/>
    <mergeCell ref="B17:G17"/>
    <mergeCell ref="B18:G18"/>
    <mergeCell ref="B19:G19"/>
  </mergeCells>
  <pageMargins left="0.70866141732283472" right="0.70866141732283472" top="0.74803149606299213" bottom="0.74803149606299213" header="0.31496062992125984" footer="0.31496062992125984"/>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47076-FA60-460B-B365-C292F83806A5}">
  <dimension ref="A4:C14"/>
  <sheetViews>
    <sheetView workbookViewId="0">
      <selection activeCell="M15" sqref="M15"/>
    </sheetView>
  </sheetViews>
  <sheetFormatPr defaultRowHeight="12.75"/>
  <cols>
    <col min="1" max="1" width="18.42578125" customWidth="1"/>
  </cols>
  <sheetData>
    <row r="4" spans="1:3" ht="94.5">
      <c r="A4" s="9"/>
      <c r="B4" s="11" t="s">
        <v>513</v>
      </c>
    </row>
    <row r="5" spans="1:3" ht="13.5">
      <c r="A5" s="26" t="s">
        <v>514</v>
      </c>
      <c r="B5" s="29">
        <v>2.2146507666098807E-2</v>
      </c>
      <c r="C5" s="420"/>
    </row>
    <row r="6" spans="1:3" ht="13.5">
      <c r="A6" s="26" t="s">
        <v>515</v>
      </c>
      <c r="B6" s="29">
        <v>1.1011011011011011E-2</v>
      </c>
      <c r="C6" s="420"/>
    </row>
    <row r="7" spans="1:3" ht="13.5">
      <c r="A7" s="26" t="s">
        <v>516</v>
      </c>
      <c r="B7" s="29">
        <v>1.038241910365115E-3</v>
      </c>
      <c r="C7" s="420"/>
    </row>
    <row r="8" spans="1:3" ht="13.5">
      <c r="A8" s="26" t="s">
        <v>517</v>
      </c>
      <c r="B8" s="29">
        <v>7.5941676792223569E-3</v>
      </c>
      <c r="C8" s="420"/>
    </row>
    <row r="9" spans="1:3" ht="13.5">
      <c r="A9" s="26" t="s">
        <v>518</v>
      </c>
      <c r="B9" s="29">
        <v>6.1971830985915492E-3</v>
      </c>
      <c r="C9" s="420"/>
    </row>
    <row r="10" spans="1:3" ht="13.5">
      <c r="A10" s="26" t="s">
        <v>519</v>
      </c>
      <c r="B10" s="29">
        <v>6.6979236436704621E-3</v>
      </c>
      <c r="C10" s="420"/>
    </row>
    <row r="11" spans="1:3" ht="13.5">
      <c r="A11" s="26" t="s">
        <v>520</v>
      </c>
      <c r="B11" s="29">
        <v>2.5179856115107913E-2</v>
      </c>
      <c r="C11" s="420"/>
    </row>
    <row r="12" spans="1:3" ht="13.5">
      <c r="A12" s="26" t="s">
        <v>521</v>
      </c>
      <c r="B12" s="29">
        <v>4.736842105263158E-2</v>
      </c>
      <c r="C12" s="420"/>
    </row>
    <row r="13" spans="1:3" ht="14.25" thickBot="1">
      <c r="A13" s="31" t="s">
        <v>522</v>
      </c>
      <c r="B13" s="34">
        <v>4.2134831460674156E-3</v>
      </c>
      <c r="C13" s="420"/>
    </row>
    <row r="14" spans="1:3" ht="14.25" thickBot="1">
      <c r="A14" s="255" t="s">
        <v>523</v>
      </c>
      <c r="B14" s="54">
        <v>8.6293080768218896E-3</v>
      </c>
      <c r="C14" s="421"/>
    </row>
  </sheetData>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00">
    <tabColor rgb="FF7030A0"/>
  </sheetPr>
  <dimension ref="A1"/>
  <sheetViews>
    <sheetView workbookViewId="0">
      <selection activeCell="S28" sqref="S28"/>
    </sheetView>
  </sheetViews>
  <sheetFormatPr defaultRowHeight="12.7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01">
    <tabColor rgb="FF7030A0"/>
  </sheetPr>
  <dimension ref="A1"/>
  <sheetViews>
    <sheetView workbookViewId="0">
      <selection activeCell="J40" sqref="J40"/>
    </sheetView>
  </sheetViews>
  <sheetFormatPr defaultRowHeight="12.7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62"/>
  <dimension ref="B1:M33"/>
  <sheetViews>
    <sheetView workbookViewId="0">
      <selection activeCell="B14" sqref="B14"/>
    </sheetView>
  </sheetViews>
  <sheetFormatPr defaultRowHeight="12.75"/>
  <cols>
    <col min="1" max="1" width="3.85546875" customWidth="1"/>
    <col min="2" max="2" width="18.140625" customWidth="1"/>
    <col min="3" max="5" width="18.42578125" customWidth="1"/>
    <col min="6" max="6" width="16.7109375" customWidth="1"/>
    <col min="7" max="7" width="16.85546875" customWidth="1"/>
  </cols>
  <sheetData>
    <row r="1" spans="2:13" ht="10.5" customHeight="1"/>
    <row r="2" spans="2:13" ht="23.25" customHeight="1">
      <c r="B2" s="932" t="s">
        <v>524</v>
      </c>
      <c r="C2" s="932"/>
      <c r="D2" s="932"/>
      <c r="E2" s="932"/>
      <c r="F2" s="932"/>
      <c r="G2" s="932"/>
    </row>
    <row r="4" spans="2:13" ht="18" customHeight="1">
      <c r="B4" s="906" t="s">
        <v>525</v>
      </c>
      <c r="C4" s="906"/>
      <c r="D4" s="906"/>
      <c r="E4" s="906"/>
      <c r="F4" s="906"/>
      <c r="G4" s="906"/>
    </row>
    <row r="5" spans="2:13">
      <c r="B5" s="25"/>
      <c r="C5" s="25"/>
      <c r="D5" s="25"/>
      <c r="E5" s="25"/>
      <c r="F5" s="25"/>
      <c r="G5" s="25"/>
    </row>
    <row r="6" spans="2:13" ht="16.5" customHeight="1">
      <c r="B6" s="907" t="s">
        <v>86</v>
      </c>
      <c r="C6" s="907"/>
      <c r="D6" s="907"/>
      <c r="E6" s="907"/>
      <c r="F6" s="907"/>
      <c r="G6" s="907"/>
    </row>
    <row r="8" spans="2:13" ht="15">
      <c r="B8" s="834" t="s">
        <v>526</v>
      </c>
      <c r="C8" s="834"/>
      <c r="D8" s="834"/>
      <c r="E8" s="834"/>
      <c r="F8" s="834"/>
      <c r="G8" s="834"/>
    </row>
    <row r="9" spans="2:13" ht="9" customHeight="1">
      <c r="B9" s="312"/>
      <c r="C9" s="312"/>
      <c r="D9" s="312"/>
      <c r="E9" s="312"/>
      <c r="F9" s="312"/>
      <c r="G9" s="312"/>
    </row>
    <row r="10" spans="2:13" ht="15.75">
      <c r="B10" s="325"/>
      <c r="C10" s="269" t="s">
        <v>276</v>
      </c>
      <c r="D10" s="269" t="s">
        <v>277</v>
      </c>
      <c r="E10" s="269" t="s">
        <v>278</v>
      </c>
      <c r="F10" s="269" t="s">
        <v>279</v>
      </c>
      <c r="G10" s="322" t="s">
        <v>218</v>
      </c>
    </row>
    <row r="11" spans="2:13" ht="16.5" customHeight="1">
      <c r="B11" s="325" t="s">
        <v>527</v>
      </c>
      <c r="C11" s="835" t="s">
        <v>528</v>
      </c>
      <c r="D11" s="835"/>
      <c r="E11" s="835"/>
      <c r="F11" s="835"/>
      <c r="G11" s="835"/>
    </row>
    <row r="12" spans="2:13" ht="14.25">
      <c r="B12" s="26" t="s">
        <v>529</v>
      </c>
      <c r="C12" s="14">
        <v>14649000</v>
      </c>
      <c r="D12" s="14">
        <v>1236000</v>
      </c>
      <c r="E12" s="14">
        <v>441000</v>
      </c>
      <c r="F12" s="15">
        <v>1534000</v>
      </c>
      <c r="G12" s="14">
        <v>17860000</v>
      </c>
      <c r="I12" s="690"/>
      <c r="J12" s="62"/>
      <c r="K12" s="16"/>
      <c r="L12" s="16"/>
      <c r="M12" s="16"/>
    </row>
    <row r="13" spans="2:13" ht="16.5">
      <c r="B13" s="26" t="s">
        <v>530</v>
      </c>
      <c r="C13" s="14">
        <v>772000</v>
      </c>
      <c r="D13" s="14">
        <v>28000</v>
      </c>
      <c r="E13" s="131" t="s">
        <v>472</v>
      </c>
      <c r="F13" s="130" t="s">
        <v>472</v>
      </c>
      <c r="G13" s="14">
        <v>805000</v>
      </c>
      <c r="I13" s="690"/>
      <c r="J13" s="62"/>
      <c r="K13" s="16"/>
      <c r="L13" s="16"/>
      <c r="M13" s="16"/>
    </row>
    <row r="14" spans="2:13" ht="17.25" thickBot="1">
      <c r="B14" s="31" t="s">
        <v>531</v>
      </c>
      <c r="C14" s="14">
        <v>317000</v>
      </c>
      <c r="D14" s="14">
        <v>8000</v>
      </c>
      <c r="E14" s="131" t="s">
        <v>472</v>
      </c>
      <c r="F14" s="14">
        <v>6000</v>
      </c>
      <c r="G14" s="132">
        <v>340000</v>
      </c>
      <c r="I14" s="690"/>
      <c r="J14" s="62"/>
      <c r="K14" s="16"/>
      <c r="L14" s="16"/>
      <c r="M14" s="16"/>
    </row>
    <row r="15" spans="2:13" ht="15" thickBot="1">
      <c r="B15" s="245" t="s">
        <v>444</v>
      </c>
      <c r="C15" s="290">
        <v>15738000</v>
      </c>
      <c r="D15" s="290">
        <v>1277000</v>
      </c>
      <c r="E15" s="290">
        <v>444000</v>
      </c>
      <c r="F15" s="291">
        <v>1546000</v>
      </c>
      <c r="G15" s="290">
        <v>19005000</v>
      </c>
      <c r="I15" s="690"/>
      <c r="J15" s="62"/>
      <c r="K15" s="16"/>
      <c r="L15" s="16"/>
      <c r="M15" s="16"/>
    </row>
    <row r="16" spans="2:13" ht="13.5">
      <c r="B16" s="215"/>
      <c r="C16" s="933" t="s">
        <v>532</v>
      </c>
      <c r="D16" s="933"/>
      <c r="E16" s="933"/>
      <c r="F16" s="933"/>
      <c r="G16" s="933"/>
    </row>
    <row r="17" spans="2:13" ht="14.25">
      <c r="B17" s="26" t="s">
        <v>529</v>
      </c>
      <c r="C17" s="47">
        <v>12903000</v>
      </c>
      <c r="D17" s="47">
        <v>1009000</v>
      </c>
      <c r="E17" s="47">
        <v>395000</v>
      </c>
      <c r="F17" s="120">
        <v>1180000</v>
      </c>
      <c r="G17" s="47">
        <v>15488000</v>
      </c>
      <c r="I17" s="690"/>
      <c r="J17" s="62"/>
      <c r="K17" s="16"/>
      <c r="L17" s="16"/>
      <c r="M17" s="16"/>
    </row>
    <row r="18" spans="2:13" ht="14.25">
      <c r="B18" s="26" t="s">
        <v>533</v>
      </c>
      <c r="C18" s="47">
        <v>650000</v>
      </c>
      <c r="D18" s="47">
        <v>230000</v>
      </c>
      <c r="E18" s="47">
        <v>43000</v>
      </c>
      <c r="F18" s="120">
        <v>361000</v>
      </c>
      <c r="G18" s="47">
        <v>1283000</v>
      </c>
      <c r="I18" s="690"/>
      <c r="J18" s="62"/>
      <c r="K18" s="16"/>
      <c r="L18" s="16"/>
      <c r="M18" s="16"/>
    </row>
    <row r="19" spans="2:13" ht="16.5">
      <c r="B19" s="26" t="s">
        <v>534</v>
      </c>
      <c r="C19" s="47">
        <v>479000</v>
      </c>
      <c r="D19" s="47">
        <v>4000</v>
      </c>
      <c r="E19" s="131" t="s">
        <v>472</v>
      </c>
      <c r="F19" s="130" t="s">
        <v>472</v>
      </c>
      <c r="G19" s="47">
        <v>483000</v>
      </c>
      <c r="I19" s="690"/>
      <c r="J19" s="62"/>
      <c r="K19" s="16"/>
      <c r="L19" s="16"/>
      <c r="M19" s="16"/>
    </row>
    <row r="20" spans="2:13" ht="16.5">
      <c r="B20" s="26" t="s">
        <v>535</v>
      </c>
      <c r="C20" s="47">
        <v>1510000</v>
      </c>
      <c r="D20" s="47">
        <v>28000</v>
      </c>
      <c r="E20" s="131" t="s">
        <v>472</v>
      </c>
      <c r="F20" s="130" t="s">
        <v>472</v>
      </c>
      <c r="G20" s="47">
        <v>1487000</v>
      </c>
      <c r="I20" s="690"/>
      <c r="J20" s="62"/>
      <c r="K20" s="16"/>
      <c r="L20" s="16"/>
      <c r="M20" s="16"/>
    </row>
    <row r="21" spans="2:13" ht="17.25" thickBot="1">
      <c r="B21" s="31" t="s">
        <v>531</v>
      </c>
      <c r="C21" s="47">
        <v>197000</v>
      </c>
      <c r="D21" s="131" t="s">
        <v>472</v>
      </c>
      <c r="E21" s="131" t="s">
        <v>472</v>
      </c>
      <c r="F21" s="130" t="s">
        <v>472</v>
      </c>
      <c r="G21" s="47">
        <v>265000</v>
      </c>
      <c r="I21" s="690"/>
      <c r="J21" s="62"/>
      <c r="K21" s="16"/>
      <c r="L21" s="16"/>
      <c r="M21" s="16"/>
    </row>
    <row r="22" spans="2:13" ht="15" thickBot="1">
      <c r="B22" s="245" t="s">
        <v>444</v>
      </c>
      <c r="C22" s="292">
        <v>15738000</v>
      </c>
      <c r="D22" s="292">
        <v>1277000</v>
      </c>
      <c r="E22" s="292">
        <v>444000</v>
      </c>
      <c r="F22" s="291">
        <v>1546000</v>
      </c>
      <c r="G22" s="290">
        <v>19005000</v>
      </c>
      <c r="I22" s="690"/>
      <c r="J22" s="62"/>
      <c r="K22" s="16"/>
      <c r="L22" s="16"/>
      <c r="M22" s="16"/>
    </row>
    <row r="23" spans="2:13" ht="13.5">
      <c r="B23" s="288"/>
      <c r="C23" s="934" t="s">
        <v>536</v>
      </c>
      <c r="D23" s="934"/>
      <c r="E23" s="934"/>
      <c r="F23" s="934"/>
      <c r="G23" s="934"/>
    </row>
    <row r="24" spans="2:13" ht="14.25">
      <c r="B24" s="795" t="s">
        <v>537</v>
      </c>
      <c r="C24" s="47">
        <v>7570000</v>
      </c>
      <c r="D24" s="47">
        <v>631000</v>
      </c>
      <c r="E24" s="47">
        <v>350000</v>
      </c>
      <c r="F24" s="120">
        <v>992000</v>
      </c>
      <c r="G24" s="47">
        <v>9545000</v>
      </c>
      <c r="I24" s="690"/>
      <c r="J24" s="62"/>
      <c r="K24" s="16"/>
      <c r="L24" s="16"/>
      <c r="M24" s="16"/>
    </row>
    <row r="25" spans="2:13" ht="14.25">
      <c r="B25" s="795" t="s">
        <v>533</v>
      </c>
      <c r="C25" s="47">
        <v>399000</v>
      </c>
      <c r="D25" s="47">
        <v>55000</v>
      </c>
      <c r="E25" s="47">
        <v>13000</v>
      </c>
      <c r="F25" s="120">
        <v>187000</v>
      </c>
      <c r="G25" s="47">
        <v>654000</v>
      </c>
      <c r="I25" s="690"/>
      <c r="J25" s="62"/>
      <c r="K25" s="16"/>
      <c r="L25" s="16"/>
      <c r="M25" s="16"/>
    </row>
    <row r="26" spans="2:13" ht="16.5">
      <c r="B26" s="795" t="s">
        <v>534</v>
      </c>
      <c r="C26" s="47">
        <v>760000</v>
      </c>
      <c r="D26" s="47">
        <v>9000</v>
      </c>
      <c r="E26" s="131" t="s">
        <v>472</v>
      </c>
      <c r="F26" s="130" t="s">
        <v>472</v>
      </c>
      <c r="G26" s="47">
        <v>770000</v>
      </c>
      <c r="I26" s="690"/>
      <c r="J26" s="62"/>
      <c r="K26" s="16"/>
      <c r="L26" s="16"/>
      <c r="M26" s="16"/>
    </row>
    <row r="27" spans="2:13" ht="14.25">
      <c r="B27" s="795" t="s">
        <v>535</v>
      </c>
      <c r="C27" s="47">
        <v>2082000</v>
      </c>
      <c r="D27" s="47">
        <v>83000</v>
      </c>
      <c r="E27" s="47">
        <v>10000</v>
      </c>
      <c r="F27" s="120">
        <v>73000</v>
      </c>
      <c r="G27" s="47">
        <v>2251000</v>
      </c>
      <c r="I27" s="690"/>
      <c r="J27" s="62"/>
      <c r="K27" s="16"/>
      <c r="L27" s="16"/>
      <c r="M27" s="16"/>
    </row>
    <row r="28" spans="2:13" ht="17.25" thickBot="1">
      <c r="B28" s="31" t="s">
        <v>531</v>
      </c>
      <c r="C28" s="47">
        <v>4927000</v>
      </c>
      <c r="D28" s="47">
        <v>496000</v>
      </c>
      <c r="E28" s="14">
        <v>66000</v>
      </c>
      <c r="F28" s="120">
        <v>294000</v>
      </c>
      <c r="G28" s="47">
        <v>5787000</v>
      </c>
      <c r="I28" s="690"/>
      <c r="J28" s="62"/>
      <c r="K28" s="16"/>
      <c r="L28" s="16"/>
      <c r="M28" s="16"/>
    </row>
    <row r="29" spans="2:13" ht="17.25" thickBot="1">
      <c r="B29" s="245" t="s">
        <v>538</v>
      </c>
      <c r="C29" s="292">
        <v>15738000</v>
      </c>
      <c r="D29" s="292">
        <v>1277000</v>
      </c>
      <c r="E29" s="292">
        <v>444000</v>
      </c>
      <c r="F29" s="291">
        <v>1546000</v>
      </c>
      <c r="G29" s="290">
        <v>19005000</v>
      </c>
      <c r="I29" s="690"/>
      <c r="J29" s="62"/>
      <c r="K29" s="16"/>
      <c r="L29" s="16"/>
      <c r="M29" s="16"/>
    </row>
    <row r="30" spans="2:13" ht="27" customHeight="1">
      <c r="B30" s="931" t="s">
        <v>539</v>
      </c>
      <c r="C30" s="931"/>
      <c r="D30" s="931"/>
      <c r="E30" s="931"/>
      <c r="F30" s="931"/>
      <c r="G30" s="931"/>
      <c r="H30" s="125"/>
    </row>
    <row r="31" spans="2:13" ht="14.25" customHeight="1">
      <c r="B31" s="811" t="s">
        <v>288</v>
      </c>
      <c r="C31" s="811"/>
      <c r="D31" s="811"/>
      <c r="E31" s="811"/>
      <c r="F31" s="811"/>
      <c r="G31" s="811"/>
    </row>
    <row r="32" spans="2:13" ht="14.25" customHeight="1">
      <c r="B32" s="811" t="s">
        <v>437</v>
      </c>
      <c r="C32" s="811"/>
      <c r="D32" s="811"/>
      <c r="E32" s="811"/>
      <c r="F32" s="811"/>
      <c r="G32" s="811"/>
    </row>
    <row r="33" spans="2:7" ht="27.6" customHeight="1">
      <c r="B33" s="930" t="s">
        <v>540</v>
      </c>
      <c r="C33" s="930"/>
      <c r="D33" s="930"/>
      <c r="E33" s="930"/>
      <c r="F33" s="930"/>
      <c r="G33" s="930"/>
    </row>
  </sheetData>
  <mergeCells count="11">
    <mergeCell ref="B33:G33"/>
    <mergeCell ref="B30:G30"/>
    <mergeCell ref="B31:G31"/>
    <mergeCell ref="B32:G32"/>
    <mergeCell ref="B2:G2"/>
    <mergeCell ref="B4:G4"/>
    <mergeCell ref="B6:G6"/>
    <mergeCell ref="B8:G8"/>
    <mergeCell ref="C11:G11"/>
    <mergeCell ref="C16:G16"/>
    <mergeCell ref="C23:G23"/>
  </mergeCells>
  <pageMargins left="0.70866141732283472" right="0.7086614173228347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02"/>
  <dimension ref="B2:G27"/>
  <sheetViews>
    <sheetView workbookViewId="0">
      <selection activeCell="I11" sqref="I11:I12"/>
    </sheetView>
  </sheetViews>
  <sheetFormatPr defaultRowHeight="12.75"/>
  <cols>
    <col min="1" max="1" width="3.85546875" customWidth="1"/>
    <col min="2" max="2" width="18" customWidth="1"/>
    <col min="3" max="7" width="14.7109375" customWidth="1"/>
  </cols>
  <sheetData>
    <row r="2" spans="2:7" ht="15">
      <c r="B2" s="834" t="s">
        <v>541</v>
      </c>
      <c r="C2" s="834"/>
      <c r="D2" s="834"/>
      <c r="E2" s="834"/>
      <c r="F2" s="834"/>
      <c r="G2" s="834"/>
    </row>
    <row r="3" spans="2:7" ht="9" customHeight="1">
      <c r="B3" s="312"/>
      <c r="C3" s="312"/>
      <c r="D3" s="312"/>
      <c r="E3" s="312"/>
    </row>
    <row r="4" spans="2:7" ht="15.75">
      <c r="B4" s="325"/>
      <c r="C4" s="269" t="s">
        <v>276</v>
      </c>
      <c r="D4" s="269" t="s">
        <v>277</v>
      </c>
      <c r="E4" s="269" t="s">
        <v>278</v>
      </c>
      <c r="F4" s="269" t="s">
        <v>279</v>
      </c>
      <c r="G4" s="322" t="s">
        <v>218</v>
      </c>
    </row>
    <row r="5" spans="2:7" ht="16.5" customHeight="1">
      <c r="B5" s="325" t="s">
        <v>527</v>
      </c>
      <c r="C5" s="835" t="s">
        <v>528</v>
      </c>
      <c r="D5" s="835"/>
      <c r="E5" s="835"/>
      <c r="F5" s="835"/>
      <c r="G5" s="835"/>
    </row>
    <row r="6" spans="2:7" ht="16.5" customHeight="1">
      <c r="B6" s="26" t="s">
        <v>529</v>
      </c>
      <c r="C6" s="89">
        <v>0.93080442241707972</v>
      </c>
      <c r="D6" s="89">
        <v>0.96789350039154265</v>
      </c>
      <c r="E6" s="89">
        <v>0.9932432432432432</v>
      </c>
      <c r="F6" s="65">
        <v>0.99223803363518759</v>
      </c>
      <c r="G6" s="89">
        <v>0.93975269665877403</v>
      </c>
    </row>
    <row r="7" spans="2:7" ht="16.5" customHeight="1">
      <c r="B7" s="26" t="s">
        <v>530</v>
      </c>
      <c r="C7" s="89">
        <v>4.9053246918286948E-2</v>
      </c>
      <c r="D7" s="89">
        <v>2.1926389976507438E-2</v>
      </c>
      <c r="E7" s="131" t="s">
        <v>472</v>
      </c>
      <c r="F7" s="131" t="s">
        <v>472</v>
      </c>
      <c r="G7" s="796">
        <v>4.2357274401473299E-2</v>
      </c>
    </row>
    <row r="8" spans="2:7" ht="16.5" customHeight="1" thickBot="1">
      <c r="B8" s="31" t="s">
        <v>531</v>
      </c>
      <c r="C8" s="89">
        <v>2.0142330664633373E-2</v>
      </c>
      <c r="D8" s="89">
        <v>6.2646828504306969E-3</v>
      </c>
      <c r="E8" s="131" t="s">
        <v>472</v>
      </c>
      <c r="F8" s="65">
        <v>3.8809831824062097E-3</v>
      </c>
      <c r="G8" s="89">
        <v>1.7890028939752698E-2</v>
      </c>
    </row>
    <row r="9" spans="2:7" ht="16.5" thickBot="1">
      <c r="B9" s="245" t="s">
        <v>538</v>
      </c>
      <c r="C9" s="94">
        <v>1</v>
      </c>
      <c r="D9" s="94">
        <v>1</v>
      </c>
      <c r="E9" s="94">
        <v>1</v>
      </c>
      <c r="F9" s="354">
        <v>1</v>
      </c>
      <c r="G9" s="94">
        <v>1</v>
      </c>
    </row>
    <row r="10" spans="2:7" ht="13.5">
      <c r="B10" s="215"/>
      <c r="C10" s="935" t="s">
        <v>532</v>
      </c>
      <c r="D10" s="935"/>
      <c r="E10" s="935"/>
      <c r="F10" s="935"/>
      <c r="G10" s="935"/>
    </row>
    <row r="11" spans="2:7" ht="13.5">
      <c r="B11" s="26" t="s">
        <v>529</v>
      </c>
      <c r="C11" s="797">
        <v>0.81986275257338925</v>
      </c>
      <c r="D11" s="797">
        <v>0.79013312451057161</v>
      </c>
      <c r="E11" s="797">
        <v>0.88963963963963966</v>
      </c>
      <c r="F11" s="798">
        <v>0.76326002587322117</v>
      </c>
      <c r="G11" s="797">
        <v>0.81494343593791108</v>
      </c>
    </row>
    <row r="12" spans="2:7" ht="13.5">
      <c r="B12" s="26" t="s">
        <v>533</v>
      </c>
      <c r="C12" s="797">
        <v>4.1301308933790824E-2</v>
      </c>
      <c r="D12" s="797">
        <v>0.18010963194988253</v>
      </c>
      <c r="E12" s="797">
        <v>9.6846846846846843E-2</v>
      </c>
      <c r="F12" s="798">
        <v>0.23350582147477361</v>
      </c>
      <c r="G12" s="797">
        <v>6.7508550381478558E-2</v>
      </c>
    </row>
    <row r="13" spans="2:7" ht="16.5">
      <c r="B13" s="26" t="s">
        <v>534</v>
      </c>
      <c r="C13" s="797">
        <v>3.0435887660439701E-2</v>
      </c>
      <c r="D13" s="797">
        <v>3.1323414252153485E-3</v>
      </c>
      <c r="E13" s="131" t="s">
        <v>472</v>
      </c>
      <c r="F13" s="130" t="s">
        <v>472</v>
      </c>
      <c r="G13" s="797">
        <v>2.541436464088398E-2</v>
      </c>
    </row>
    <row r="14" spans="2:7" ht="16.5">
      <c r="B14" s="26" t="s">
        <v>535</v>
      </c>
      <c r="C14" s="711">
        <v>9.5946117676960221E-2</v>
      </c>
      <c r="D14" s="711">
        <v>2.1926389976507438E-2</v>
      </c>
      <c r="E14" s="131" t="s">
        <v>472</v>
      </c>
      <c r="F14" s="130" t="s">
        <v>472</v>
      </c>
      <c r="G14" s="93">
        <v>7.8242567745330172E-2</v>
      </c>
    </row>
    <row r="15" spans="2:7" ht="17.25" thickBot="1">
      <c r="B15" s="31" t="s">
        <v>531</v>
      </c>
      <c r="C15" s="711">
        <v>1.2517473630702757E-2</v>
      </c>
      <c r="D15" s="131" t="s">
        <v>472</v>
      </c>
      <c r="E15" s="131" t="s">
        <v>472</v>
      </c>
      <c r="F15" s="719" t="s">
        <v>472</v>
      </c>
      <c r="G15" s="93">
        <v>1.3943699026571955E-2</v>
      </c>
    </row>
    <row r="16" spans="2:7" ht="16.5" thickBot="1">
      <c r="B16" s="245" t="s">
        <v>538</v>
      </c>
      <c r="C16" s="294">
        <v>1</v>
      </c>
      <c r="D16" s="294">
        <v>1</v>
      </c>
      <c r="E16" s="294">
        <v>1</v>
      </c>
      <c r="F16" s="799">
        <v>1</v>
      </c>
      <c r="G16" s="294">
        <v>1</v>
      </c>
    </row>
    <row r="17" spans="2:7" ht="13.5">
      <c r="B17" s="215"/>
      <c r="C17" s="935" t="s">
        <v>536</v>
      </c>
      <c r="D17" s="935"/>
      <c r="E17" s="935"/>
      <c r="F17" s="935"/>
      <c r="G17" s="935"/>
    </row>
    <row r="18" spans="2:7" ht="13.5">
      <c r="B18" s="795" t="s">
        <v>537</v>
      </c>
      <c r="C18" s="797">
        <v>0.48100139789045621</v>
      </c>
      <c r="D18" s="797">
        <v>0.4941268598277212</v>
      </c>
      <c r="E18" s="797">
        <v>0.78828828828828834</v>
      </c>
      <c r="F18" s="798">
        <v>0.64165588615782665</v>
      </c>
      <c r="G18" s="797">
        <v>0.50223625361746904</v>
      </c>
    </row>
    <row r="19" spans="2:7" ht="13.5">
      <c r="B19" s="795" t="s">
        <v>533</v>
      </c>
      <c r="C19" s="797">
        <v>2.5352649637819292E-2</v>
      </c>
      <c r="D19" s="797">
        <v>4.306969459671104E-2</v>
      </c>
      <c r="E19" s="797">
        <v>2.9279279279279279E-2</v>
      </c>
      <c r="F19" s="798">
        <v>0.12095730918499353</v>
      </c>
      <c r="G19" s="797">
        <v>3.4411996842936068E-2</v>
      </c>
    </row>
    <row r="20" spans="2:7" ht="16.5">
      <c r="B20" s="795" t="s">
        <v>534</v>
      </c>
      <c r="C20" s="797">
        <v>4.8290761214893889E-2</v>
      </c>
      <c r="D20" s="797">
        <v>7.0477682067345343E-3</v>
      </c>
      <c r="E20" s="131" t="s">
        <v>472</v>
      </c>
      <c r="F20" s="131" t="s">
        <v>472</v>
      </c>
      <c r="G20" s="800">
        <v>4.0515653775322284E-2</v>
      </c>
    </row>
    <row r="21" spans="2:7" ht="13.5">
      <c r="B21" s="795" t="s">
        <v>535</v>
      </c>
      <c r="C21" s="711">
        <v>0.13229126953869616</v>
      </c>
      <c r="D21" s="711">
        <v>6.4996084573218482E-2</v>
      </c>
      <c r="E21" s="711">
        <v>2.2522522522522521E-2</v>
      </c>
      <c r="F21" s="65">
        <v>4.7218628719275547E-2</v>
      </c>
      <c r="G21" s="93">
        <v>0.118442515127598</v>
      </c>
    </row>
    <row r="22" spans="2:7" ht="16.5" thickBot="1">
      <c r="B22" s="31" t="s">
        <v>531</v>
      </c>
      <c r="C22" s="711">
        <v>0.31306392171813446</v>
      </c>
      <c r="D22" s="711">
        <v>0.38841033672670322</v>
      </c>
      <c r="E22" s="93">
        <v>0.14864864864864866</v>
      </c>
      <c r="F22" s="65">
        <v>0.19016817593790428</v>
      </c>
      <c r="G22" s="93">
        <v>0.30449881610102603</v>
      </c>
    </row>
    <row r="23" spans="2:7" ht="16.5" thickBot="1">
      <c r="B23" s="245" t="s">
        <v>538</v>
      </c>
      <c r="C23" s="294">
        <v>1</v>
      </c>
      <c r="D23" s="294">
        <v>1</v>
      </c>
      <c r="E23" s="294">
        <v>1</v>
      </c>
      <c r="F23" s="799">
        <v>1</v>
      </c>
      <c r="G23" s="801">
        <v>1</v>
      </c>
    </row>
    <row r="24" spans="2:7" ht="14.25" customHeight="1">
      <c r="B24" s="929" t="s">
        <v>542</v>
      </c>
      <c r="C24" s="929"/>
      <c r="D24" s="929"/>
      <c r="E24" s="929"/>
    </row>
    <row r="25" spans="2:7" ht="15" customHeight="1">
      <c r="B25" s="851" t="s">
        <v>270</v>
      </c>
      <c r="C25" s="851"/>
      <c r="D25" s="851"/>
      <c r="E25" s="851"/>
    </row>
    <row r="26" spans="2:7" ht="13.5">
      <c r="B26" s="811" t="s">
        <v>437</v>
      </c>
      <c r="C26" s="811"/>
      <c r="D26" s="811"/>
      <c r="E26" s="811"/>
    </row>
    <row r="27" spans="2:7" ht="27" customHeight="1">
      <c r="B27" s="930" t="s">
        <v>540</v>
      </c>
      <c r="C27" s="930"/>
      <c r="D27" s="930"/>
      <c r="E27" s="930"/>
      <c r="F27" s="930"/>
      <c r="G27" s="930"/>
    </row>
  </sheetData>
  <mergeCells count="8">
    <mergeCell ref="B27:G27"/>
    <mergeCell ref="B26:E26"/>
    <mergeCell ref="B24:E24"/>
    <mergeCell ref="B25:E25"/>
    <mergeCell ref="B2:G2"/>
    <mergeCell ref="C5:G5"/>
    <mergeCell ref="C10:G10"/>
    <mergeCell ref="C17:G17"/>
  </mergeCells>
  <pageMargins left="0.70866141732283472" right="0.70866141732283472" top="0.74803149606299213" bottom="0.74803149606299213"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64"/>
  <dimension ref="B2:J25"/>
  <sheetViews>
    <sheetView topLeftCell="A4" workbookViewId="0">
      <selection activeCell="K13" sqref="K13"/>
    </sheetView>
  </sheetViews>
  <sheetFormatPr defaultRowHeight="12.75"/>
  <cols>
    <col min="1" max="1" width="5.42578125" customWidth="1"/>
    <col min="2" max="2" width="6" customWidth="1"/>
    <col min="3" max="3" width="15.28515625" customWidth="1"/>
    <col min="4" max="6" width="12.7109375" customWidth="1"/>
    <col min="7" max="7" width="6.85546875" customWidth="1"/>
  </cols>
  <sheetData>
    <row r="2" spans="2:10" ht="16.5" customHeight="1">
      <c r="B2" s="936" t="s">
        <v>543</v>
      </c>
      <c r="C2" s="936"/>
      <c r="D2" s="936"/>
      <c r="E2" s="936"/>
      <c r="F2" s="936"/>
      <c r="G2" s="936"/>
    </row>
    <row r="3" spans="2:10" ht="8.25" customHeight="1"/>
    <row r="4" spans="2:10" ht="13.5">
      <c r="C4" s="325" t="s">
        <v>527</v>
      </c>
      <c r="D4" s="269">
        <v>1996</v>
      </c>
      <c r="E4" s="275">
        <v>2023</v>
      </c>
      <c r="F4" s="269" t="s">
        <v>67</v>
      </c>
      <c r="G4" s="26"/>
    </row>
    <row r="5" spans="2:10" ht="15.75">
      <c r="C5" s="835" t="s">
        <v>544</v>
      </c>
      <c r="D5" s="835"/>
      <c r="E5" s="835"/>
      <c r="F5" s="835"/>
      <c r="G5" s="26"/>
    </row>
    <row r="6" spans="2:10" ht="13.5">
      <c r="C6" s="26" t="s">
        <v>537</v>
      </c>
      <c r="D6" s="29">
        <v>0.58199999999999996</v>
      </c>
      <c r="E6" s="65">
        <v>0.93975269665877403</v>
      </c>
      <c r="F6" s="89">
        <f>(E6-D6)/D6</f>
        <v>0.61469535508380424</v>
      </c>
      <c r="G6" s="444"/>
    </row>
    <row r="7" spans="2:10" ht="13.5">
      <c r="C7" s="26" t="s">
        <v>530</v>
      </c>
      <c r="D7" s="29">
        <v>0.28699999999999998</v>
      </c>
      <c r="E7" s="65">
        <v>4.2357274401473299E-2</v>
      </c>
      <c r="F7" s="89">
        <f>(E7-D7)/D7</f>
        <v>-0.85241367804364698</v>
      </c>
      <c r="G7" s="26"/>
    </row>
    <row r="8" spans="2:10" ht="17.25" thickBot="1">
      <c r="C8" s="31" t="s">
        <v>531</v>
      </c>
      <c r="D8" s="152" t="s">
        <v>472</v>
      </c>
      <c r="E8" s="262">
        <v>1.7890028939752698E-2</v>
      </c>
      <c r="F8" s="152" t="s">
        <v>472</v>
      </c>
      <c r="G8" s="26"/>
    </row>
    <row r="9" spans="2:10" ht="13.5">
      <c r="C9" s="835" t="s">
        <v>532</v>
      </c>
      <c r="D9" s="835"/>
      <c r="E9" s="835"/>
      <c r="F9" s="835"/>
      <c r="G9" s="26"/>
    </row>
    <row r="10" spans="2:10" ht="13.5">
      <c r="C10" s="26" t="s">
        <v>537</v>
      </c>
      <c r="D10" s="29">
        <v>0.47499999999999998</v>
      </c>
      <c r="E10" s="293">
        <v>0.81494343593791108</v>
      </c>
      <c r="F10" s="27">
        <f>(E10-D10)/D10</f>
        <v>0.71567039144823397</v>
      </c>
      <c r="G10" s="26"/>
    </row>
    <row r="11" spans="2:10" ht="13.5">
      <c r="C11" s="26" t="s">
        <v>533</v>
      </c>
      <c r="D11" s="29">
        <v>3.2000000000000001E-2</v>
      </c>
      <c r="E11" s="293">
        <v>6.7508550381478558E-2</v>
      </c>
      <c r="F11" s="27">
        <f>(E11-D11)/D11</f>
        <v>1.1096421994212049</v>
      </c>
      <c r="G11" s="26"/>
      <c r="J11" s="604"/>
    </row>
    <row r="12" spans="2:10" ht="13.5">
      <c r="C12" s="26" t="s">
        <v>534</v>
      </c>
      <c r="D12" s="29">
        <v>0.216</v>
      </c>
      <c r="E12" s="293">
        <v>2.541436464088398E-2</v>
      </c>
      <c r="F12" s="27">
        <f>(E12-D12)/D12</f>
        <v>-0.88234090444035196</v>
      </c>
      <c r="G12" s="26"/>
    </row>
    <row r="13" spans="2:10" ht="13.5">
      <c r="C13" s="26" t="s">
        <v>545</v>
      </c>
      <c r="D13" s="29">
        <v>0.26600000000000001</v>
      </c>
      <c r="E13" s="29">
        <v>7.8242567745330172E-2</v>
      </c>
      <c r="F13" s="423">
        <f>(E13-D13)/D13</f>
        <v>-0.70585500847620242</v>
      </c>
      <c r="G13" s="26"/>
    </row>
    <row r="14" spans="2:10" ht="17.25" thickBot="1">
      <c r="C14" s="31" t="s">
        <v>531</v>
      </c>
      <c r="D14" s="152" t="s">
        <v>472</v>
      </c>
      <c r="E14" s="422">
        <v>1.3943699026571955E-2</v>
      </c>
      <c r="F14" s="152" t="s">
        <v>472</v>
      </c>
      <c r="G14" s="26"/>
    </row>
    <row r="15" spans="2:10" ht="14.25">
      <c r="C15" s="835" t="s">
        <v>546</v>
      </c>
      <c r="D15" s="835"/>
      <c r="E15" s="835"/>
      <c r="F15" s="835"/>
      <c r="G15" s="26"/>
    </row>
    <row r="16" spans="2:10" ht="13.5">
      <c r="C16" s="26" t="s">
        <v>537</v>
      </c>
      <c r="D16" s="29">
        <v>0.46300000000000002</v>
      </c>
      <c r="E16" s="293">
        <v>0.50223625361746904</v>
      </c>
      <c r="F16" s="27">
        <f>(E16-D16)/D16</f>
        <v>8.4743528331466561E-2</v>
      </c>
      <c r="G16" s="26"/>
    </row>
    <row r="17" spans="2:7" ht="13.5">
      <c r="C17" s="26" t="s">
        <v>533</v>
      </c>
      <c r="D17" s="29">
        <v>2E-3</v>
      </c>
      <c r="E17" s="293">
        <v>3.4411996842936068E-2</v>
      </c>
      <c r="F17" s="605">
        <f>(E17-D17)/D17</f>
        <v>16.205998421468031</v>
      </c>
      <c r="G17" s="26"/>
    </row>
    <row r="18" spans="2:7" ht="13.5">
      <c r="C18" s="26" t="s">
        <v>534</v>
      </c>
      <c r="D18" s="29">
        <v>1.2E-2</v>
      </c>
      <c r="E18" s="293">
        <v>4.0515653775322284E-2</v>
      </c>
      <c r="F18" s="27">
        <f t="shared" ref="F18:F19" si="0">(E18-D18)/D18</f>
        <v>2.3763044812768568</v>
      </c>
      <c r="G18" s="26"/>
    </row>
    <row r="19" spans="2:7" ht="13.5">
      <c r="C19" s="26" t="s">
        <v>545</v>
      </c>
      <c r="D19" s="29">
        <v>0.42699999999999999</v>
      </c>
      <c r="E19" s="293">
        <v>0.118442515127598</v>
      </c>
      <c r="F19" s="27">
        <f t="shared" si="0"/>
        <v>-0.72261706059110531</v>
      </c>
      <c r="G19" s="26"/>
    </row>
    <row r="20" spans="2:7" ht="16.5" thickBot="1">
      <c r="C20" s="31" t="s">
        <v>531</v>
      </c>
      <c r="D20" s="34">
        <v>1E-3</v>
      </c>
      <c r="E20" s="48">
        <v>0.30449881610102603</v>
      </c>
      <c r="F20" s="606">
        <f>(E20-D20)/D20</f>
        <v>303.49881610102602</v>
      </c>
      <c r="G20" s="26"/>
    </row>
    <row r="21" spans="2:7" ht="15" customHeight="1">
      <c r="B21" s="818" t="s">
        <v>547</v>
      </c>
      <c r="C21" s="818"/>
      <c r="D21" s="818"/>
      <c r="E21" s="818"/>
      <c r="F21" s="818"/>
      <c r="G21" s="818"/>
    </row>
    <row r="22" spans="2:7" ht="40.5" customHeight="1">
      <c r="B22" s="818" t="s">
        <v>548</v>
      </c>
      <c r="C22" s="818"/>
      <c r="D22" s="818"/>
      <c r="E22" s="818"/>
      <c r="F22" s="818"/>
      <c r="G22" s="818"/>
    </row>
    <row r="23" spans="2:7" ht="13.5">
      <c r="B23" s="811" t="s">
        <v>437</v>
      </c>
      <c r="C23" s="811"/>
      <c r="D23" s="811"/>
      <c r="E23" s="811"/>
      <c r="F23" s="26"/>
      <c r="G23" s="26"/>
    </row>
    <row r="24" spans="2:7" ht="13.9" customHeight="1">
      <c r="B24" s="930" t="s">
        <v>540</v>
      </c>
      <c r="C24" s="930"/>
      <c r="D24" s="930"/>
      <c r="E24" s="930"/>
      <c r="F24" s="930"/>
      <c r="G24" s="930"/>
    </row>
    <row r="25" spans="2:7" ht="11.25" customHeight="1">
      <c r="B25" s="930"/>
      <c r="C25" s="930"/>
      <c r="D25" s="930"/>
      <c r="E25" s="930"/>
      <c r="F25" s="930"/>
      <c r="G25" s="930"/>
    </row>
  </sheetData>
  <mergeCells count="8">
    <mergeCell ref="B24:G25"/>
    <mergeCell ref="B23:E23"/>
    <mergeCell ref="B22:G22"/>
    <mergeCell ref="B2:G2"/>
    <mergeCell ref="C5:F5"/>
    <mergeCell ref="C9:F9"/>
    <mergeCell ref="C15:F15"/>
    <mergeCell ref="B21:G21"/>
  </mergeCells>
  <pageMargins left="0.70866141732283472" right="0.70866141732283472" top="0.74803149606299213" bottom="0.74803149606299213" header="0.31496062992125984" footer="0.31496062992125984"/>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03">
    <tabColor rgb="FF7030A0"/>
  </sheetPr>
  <dimension ref="A1"/>
  <sheetViews>
    <sheetView workbookViewId="0">
      <selection activeCell="W40" sqref="W40"/>
    </sheetView>
  </sheetViews>
  <sheetFormatPr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F32"/>
  <sheetViews>
    <sheetView workbookViewId="0">
      <selection activeCell="D31" sqref="D31:E31"/>
    </sheetView>
  </sheetViews>
  <sheetFormatPr defaultRowHeight="12.75"/>
  <cols>
    <col min="1" max="1" width="6.28515625" customWidth="1"/>
    <col min="2" max="2" width="6.7109375" customWidth="1"/>
    <col min="3" max="3" width="7.140625" style="7" customWidth="1"/>
    <col min="4" max="5" width="12.7109375" customWidth="1"/>
    <col min="6" max="6" width="6.140625" customWidth="1"/>
    <col min="7" max="7" width="6" customWidth="1"/>
    <col min="10" max="10" width="18.85546875" customWidth="1"/>
  </cols>
  <sheetData>
    <row r="1" spans="2:6" ht="14.25" customHeight="1">
      <c r="C1" s="821"/>
      <c r="D1" s="821"/>
      <c r="E1" s="821"/>
    </row>
    <row r="2" spans="2:6" ht="17.25" customHeight="1">
      <c r="B2" s="822" t="s">
        <v>79</v>
      </c>
      <c r="C2" s="822"/>
      <c r="D2" s="822"/>
      <c r="E2" s="822"/>
      <c r="F2" s="822"/>
    </row>
    <row r="4" spans="2:6" s="268" customFormat="1" ht="30" customHeight="1">
      <c r="B4" s="271"/>
      <c r="C4" s="325" t="s">
        <v>80</v>
      </c>
      <c r="D4" s="324" t="s">
        <v>81</v>
      </c>
      <c r="E4" s="324" t="s">
        <v>82</v>
      </c>
      <c r="F4" s="271"/>
    </row>
    <row r="5" spans="2:6" ht="13.5">
      <c r="C5" s="39">
        <v>1996</v>
      </c>
      <c r="D5" s="40">
        <v>5794399</v>
      </c>
      <c r="E5" s="40">
        <v>1453018</v>
      </c>
    </row>
    <row r="6" spans="2:6" ht="13.5">
      <c r="C6" s="39">
        <v>1997</v>
      </c>
      <c r="D6" s="40">
        <v>6857000</v>
      </c>
      <c r="E6" s="40">
        <v>1041000</v>
      </c>
    </row>
    <row r="7" spans="2:6" ht="13.5">
      <c r="C7" s="39">
        <v>1998</v>
      </c>
      <c r="D7" s="40">
        <v>6994000</v>
      </c>
      <c r="E7" s="40">
        <v>984000</v>
      </c>
    </row>
    <row r="8" spans="2:6" ht="13.5">
      <c r="C8" s="39">
        <v>1999</v>
      </c>
      <c r="D8" s="40">
        <v>6176000</v>
      </c>
      <c r="E8" s="40">
        <v>1329000</v>
      </c>
    </row>
    <row r="9" spans="2:6" ht="13.5">
      <c r="C9" s="39">
        <v>2001</v>
      </c>
      <c r="D9" s="40">
        <v>7680421</v>
      </c>
      <c r="E9" s="40">
        <v>1836000</v>
      </c>
    </row>
    <row r="10" spans="2:6" ht="13.5">
      <c r="C10" s="39">
        <v>2002</v>
      </c>
      <c r="D10" s="40">
        <v>8693000</v>
      </c>
      <c r="E10" s="40">
        <v>1451000</v>
      </c>
    </row>
    <row r="11" spans="2:6" ht="13.5">
      <c r="C11" s="39">
        <v>2003</v>
      </c>
      <c r="D11" s="40">
        <v>9285000</v>
      </c>
      <c r="E11" s="40">
        <v>1567000</v>
      </c>
    </row>
    <row r="12" spans="2:6" ht="13.5">
      <c r="C12" s="39">
        <v>2004</v>
      </c>
      <c r="D12" s="40">
        <v>8974000</v>
      </c>
      <c r="E12" s="40">
        <v>1377000</v>
      </c>
    </row>
    <row r="13" spans="2:6" ht="13.5">
      <c r="C13" s="39">
        <v>2005</v>
      </c>
      <c r="D13" s="40">
        <v>8878000</v>
      </c>
      <c r="E13" s="40">
        <v>2026000</v>
      </c>
    </row>
    <row r="14" spans="2:6" ht="13.5">
      <c r="C14" s="39">
        <v>2006</v>
      </c>
      <c r="D14" s="40">
        <v>9428000</v>
      </c>
      <c r="E14" s="40">
        <v>1880000</v>
      </c>
    </row>
    <row r="15" spans="2:6" ht="13.5">
      <c r="C15" s="39">
        <v>2007</v>
      </c>
      <c r="D15" s="40">
        <v>9079070</v>
      </c>
      <c r="E15" s="40">
        <v>1918174</v>
      </c>
    </row>
    <row r="16" spans="2:6" ht="13.5">
      <c r="C16" s="39">
        <v>2008</v>
      </c>
      <c r="D16" s="40">
        <v>10071000</v>
      </c>
      <c r="E16" s="40">
        <v>1800000</v>
      </c>
    </row>
    <row r="17" spans="2:6" ht="13.5">
      <c r="C17" s="39">
        <v>2009</v>
      </c>
      <c r="D17" s="40">
        <v>10431000</v>
      </c>
      <c r="E17" s="40">
        <v>1845000</v>
      </c>
    </row>
    <row r="18" spans="2:6" ht="13.5">
      <c r="C18" s="39">
        <v>2010</v>
      </c>
      <c r="D18" s="40">
        <v>10997000</v>
      </c>
      <c r="E18" s="40">
        <v>1858000</v>
      </c>
    </row>
    <row r="19" spans="2:6" ht="13.5">
      <c r="C19" s="39">
        <v>2011</v>
      </c>
      <c r="D19" s="40">
        <v>11219247</v>
      </c>
      <c r="E19" s="40">
        <v>1962732</v>
      </c>
    </row>
    <row r="20" spans="2:6" ht="13.5">
      <c r="C20" s="39">
        <v>2012</v>
      </c>
      <c r="D20" s="14">
        <v>11142000</v>
      </c>
      <c r="E20" s="14">
        <v>2037000</v>
      </c>
    </row>
    <row r="21" spans="2:6" ht="13.5">
      <c r="C21" s="39">
        <v>2013</v>
      </c>
      <c r="D21" s="14">
        <v>11741000</v>
      </c>
      <c r="E21" s="14">
        <v>2058000</v>
      </c>
    </row>
    <row r="22" spans="2:6" ht="13.5">
      <c r="C22" s="39">
        <v>2014</v>
      </c>
      <c r="D22" s="14">
        <v>12386000</v>
      </c>
      <c r="E22" s="14">
        <v>2019000</v>
      </c>
    </row>
    <row r="23" spans="2:6" ht="13.5">
      <c r="C23" s="39">
        <v>2015</v>
      </c>
      <c r="D23" s="40">
        <v>12598000</v>
      </c>
      <c r="E23" s="40">
        <v>2277000</v>
      </c>
    </row>
    <row r="24" spans="2:6" ht="13.5">
      <c r="C24" s="313">
        <v>2016</v>
      </c>
      <c r="D24" s="14">
        <v>13212000</v>
      </c>
      <c r="E24" s="14">
        <v>2313000</v>
      </c>
    </row>
    <row r="25" spans="2:6" ht="13.5">
      <c r="C25" s="313">
        <v>2017</v>
      </c>
      <c r="D25" s="14">
        <v>12968000</v>
      </c>
      <c r="E25" s="14">
        <v>2204000</v>
      </c>
    </row>
    <row r="26" spans="2:6" ht="13.5">
      <c r="C26" s="313">
        <v>2018</v>
      </c>
      <c r="D26" s="14">
        <v>13522000</v>
      </c>
      <c r="E26" s="14">
        <v>2184000</v>
      </c>
    </row>
    <row r="27" spans="2:6" ht="13.5">
      <c r="C27" s="313">
        <v>2019</v>
      </c>
      <c r="D27" s="14">
        <v>14056497</v>
      </c>
      <c r="E27" s="14">
        <v>2179701</v>
      </c>
    </row>
    <row r="28" spans="2:6" ht="13.5">
      <c r="C28" s="313">
        <v>2020</v>
      </c>
      <c r="D28" s="14">
        <v>14631120</v>
      </c>
      <c r="E28" s="14">
        <v>1985652</v>
      </c>
    </row>
    <row r="29" spans="2:6" ht="13.5">
      <c r="C29" s="313">
        <v>2021</v>
      </c>
      <c r="D29" s="14">
        <v>15001000</v>
      </c>
      <c r="E29" s="14">
        <v>2104000</v>
      </c>
    </row>
    <row r="30" spans="2:6" ht="13.5">
      <c r="C30" s="313">
        <v>2022</v>
      </c>
      <c r="D30" s="14">
        <v>15372000</v>
      </c>
      <c r="E30" s="14">
        <v>2267000</v>
      </c>
    </row>
    <row r="31" spans="2:6" ht="14.25" thickBot="1">
      <c r="C31" s="41">
        <v>2023</v>
      </c>
      <c r="D31" s="42">
        <v>15872000</v>
      </c>
      <c r="E31" s="42">
        <v>2321000</v>
      </c>
    </row>
    <row r="32" spans="2:6" ht="27.75" customHeight="1">
      <c r="B32" s="823" t="s">
        <v>83</v>
      </c>
      <c r="C32" s="823"/>
      <c r="D32" s="823"/>
      <c r="E32" s="823"/>
      <c r="F32" s="823"/>
    </row>
  </sheetData>
  <mergeCells count="3">
    <mergeCell ref="C1:E1"/>
    <mergeCell ref="B2:F2"/>
    <mergeCell ref="B32:F32"/>
  </mergeCells>
  <pageMargins left="0.7" right="0.7" top="0.75" bottom="0.75" header="0.3" footer="0.3"/>
  <pageSetup paperSize="9" scale="9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67"/>
  <dimension ref="A2:G22"/>
  <sheetViews>
    <sheetView workbookViewId="0">
      <selection activeCell="E9" sqref="E9"/>
    </sheetView>
  </sheetViews>
  <sheetFormatPr defaultRowHeight="12.75"/>
  <cols>
    <col min="1" max="1" width="3.5703125" customWidth="1"/>
    <col min="2" max="2" width="13.5703125" customWidth="1"/>
    <col min="3" max="3" width="11.85546875" style="8" customWidth="1"/>
    <col min="4" max="4" width="10.7109375" style="8" customWidth="1"/>
    <col min="5" max="5" width="12.7109375" style="8" customWidth="1"/>
    <col min="6" max="6" width="9.85546875" style="8" customWidth="1"/>
    <col min="7" max="7" width="16.5703125" customWidth="1"/>
  </cols>
  <sheetData>
    <row r="2" spans="1:7" ht="20.25">
      <c r="B2" s="906" t="s">
        <v>549</v>
      </c>
      <c r="C2" s="906"/>
      <c r="D2" s="906"/>
      <c r="E2" s="906"/>
      <c r="F2" s="906"/>
      <c r="G2" s="332"/>
    </row>
    <row r="3" spans="1:7" ht="10.5" customHeight="1">
      <c r="B3" s="332"/>
      <c r="C3" s="332"/>
      <c r="D3" s="332"/>
      <c r="E3" s="332"/>
      <c r="F3" s="332"/>
      <c r="G3" s="332"/>
    </row>
    <row r="4" spans="1:7" ht="18">
      <c r="B4" s="907" t="s">
        <v>141</v>
      </c>
      <c r="C4" s="907"/>
      <c r="D4" s="907"/>
      <c r="E4" s="907"/>
      <c r="F4" s="907"/>
    </row>
    <row r="6" spans="1:7" ht="27" customHeight="1">
      <c r="B6" s="822" t="s">
        <v>550</v>
      </c>
      <c r="C6" s="822"/>
      <c r="D6" s="822"/>
      <c r="E6" s="822"/>
      <c r="F6" s="822"/>
    </row>
    <row r="8" spans="1:7" s="72" customFormat="1" ht="13.5" customHeight="1">
      <c r="A8" s="95"/>
      <c r="B8" s="323"/>
      <c r="C8" s="899" t="s">
        <v>551</v>
      </c>
      <c r="D8" s="938"/>
      <c r="E8" s="899" t="s">
        <v>205</v>
      </c>
      <c r="F8" s="899"/>
      <c r="G8" s="71"/>
    </row>
    <row r="9" spans="1:7" s="268" customFormat="1" ht="31.5" customHeight="1">
      <c r="A9" s="295"/>
      <c r="B9" s="325" t="s">
        <v>149</v>
      </c>
      <c r="C9" s="324" t="s">
        <v>552</v>
      </c>
      <c r="D9" s="333" t="s">
        <v>553</v>
      </c>
      <c r="E9" s="324" t="s">
        <v>552</v>
      </c>
      <c r="F9" s="324" t="s">
        <v>553</v>
      </c>
      <c r="G9" s="274"/>
    </row>
    <row r="10" spans="1:7" ht="13.5">
      <c r="A10" s="26"/>
      <c r="B10" s="26" t="s">
        <v>150</v>
      </c>
      <c r="C10" s="27">
        <v>0.55300000000000005</v>
      </c>
      <c r="D10" s="28">
        <f>100%-C10</f>
        <v>0.44699999999999995</v>
      </c>
      <c r="E10" s="27">
        <v>0.92600000000000005</v>
      </c>
      <c r="F10" s="27">
        <f>(100%-E10)</f>
        <v>7.3999999999999955E-2</v>
      </c>
      <c r="G10" s="30"/>
    </row>
    <row r="11" spans="1:7" ht="13.5">
      <c r="A11" s="26"/>
      <c r="B11" s="26" t="s">
        <v>151</v>
      </c>
      <c r="C11" s="27">
        <v>0.85099999999999998</v>
      </c>
      <c r="D11" s="28">
        <f t="shared" ref="D11:D18" si="0">100%-C11</f>
        <v>0.14900000000000002</v>
      </c>
      <c r="E11" s="27">
        <v>0.92100000000000004</v>
      </c>
      <c r="F11" s="27">
        <f t="shared" ref="F11:F19" si="1">(100%-E11)</f>
        <v>7.8999999999999959E-2</v>
      </c>
      <c r="G11" s="30"/>
    </row>
    <row r="12" spans="1:7" ht="13.5">
      <c r="A12" s="26"/>
      <c r="B12" s="26" t="s">
        <v>153</v>
      </c>
      <c r="C12" s="27">
        <v>0.872</v>
      </c>
      <c r="D12" s="28">
        <f t="shared" si="0"/>
        <v>0.128</v>
      </c>
      <c r="E12" s="27">
        <v>0.83</v>
      </c>
      <c r="F12" s="27">
        <f t="shared" si="1"/>
        <v>0.17000000000000004</v>
      </c>
      <c r="G12" s="30"/>
    </row>
    <row r="13" spans="1:7" ht="13.5">
      <c r="A13" s="26"/>
      <c r="B13" s="26" t="s">
        <v>154</v>
      </c>
      <c r="C13" s="27">
        <v>0.68600000000000005</v>
      </c>
      <c r="D13" s="28">
        <f t="shared" si="0"/>
        <v>0.31399999999999995</v>
      </c>
      <c r="E13" s="27">
        <v>0.94099999999999995</v>
      </c>
      <c r="F13" s="27">
        <f t="shared" si="1"/>
        <v>5.9000000000000052E-2</v>
      </c>
      <c r="G13" s="30"/>
    </row>
    <row r="14" spans="1:7" ht="13.5">
      <c r="A14" s="26"/>
      <c r="B14" s="26" t="s">
        <v>155</v>
      </c>
      <c r="C14" s="27">
        <v>0.72599999999999998</v>
      </c>
      <c r="D14" s="28">
        <f t="shared" si="0"/>
        <v>0.27400000000000002</v>
      </c>
      <c r="E14" s="27">
        <v>0.97099999999999997</v>
      </c>
      <c r="F14" s="27">
        <f t="shared" si="1"/>
        <v>2.9000000000000026E-2</v>
      </c>
      <c r="G14" s="30"/>
    </row>
    <row r="15" spans="1:7" ht="13.5">
      <c r="A15" s="26"/>
      <c r="B15" s="26" t="s">
        <v>156</v>
      </c>
      <c r="C15" s="27">
        <v>0.76</v>
      </c>
      <c r="D15" s="28">
        <f>100%-C15</f>
        <v>0.24</v>
      </c>
      <c r="E15" s="27">
        <v>0.89700000000000002</v>
      </c>
      <c r="F15" s="27">
        <f t="shared" si="1"/>
        <v>0.10299999999999998</v>
      </c>
      <c r="G15" s="30"/>
    </row>
    <row r="16" spans="1:7" ht="13.5">
      <c r="A16" s="26"/>
      <c r="B16" s="26" t="s">
        <v>157</v>
      </c>
      <c r="C16" s="27">
        <v>0.82</v>
      </c>
      <c r="D16" s="28">
        <f t="shared" si="0"/>
        <v>0.18000000000000005</v>
      </c>
      <c r="E16" s="27">
        <v>0.85299999999999998</v>
      </c>
      <c r="F16" s="27">
        <f t="shared" si="1"/>
        <v>0.14700000000000002</v>
      </c>
      <c r="G16" s="30"/>
    </row>
    <row r="17" spans="1:7" ht="14.25" customHeight="1">
      <c r="A17" s="26"/>
      <c r="B17" s="26" t="s">
        <v>210</v>
      </c>
      <c r="C17" s="27">
        <v>0.81599999999999995</v>
      </c>
      <c r="D17" s="28">
        <f t="shared" si="0"/>
        <v>0.18400000000000005</v>
      </c>
      <c r="E17" s="27">
        <v>0.92100000000000004</v>
      </c>
      <c r="F17" s="27">
        <f t="shared" si="1"/>
        <v>7.8999999999999959E-2</v>
      </c>
      <c r="G17" s="30"/>
    </row>
    <row r="18" spans="1:7" ht="14.25" thickBot="1">
      <c r="A18" s="26"/>
      <c r="B18" s="31" t="s">
        <v>159</v>
      </c>
      <c r="C18" s="32">
        <v>0.88500000000000001</v>
      </c>
      <c r="D18" s="28">
        <f t="shared" si="0"/>
        <v>0.11499999999999999</v>
      </c>
      <c r="E18" s="32">
        <v>0.94299999999999995</v>
      </c>
      <c r="F18" s="27">
        <f t="shared" si="1"/>
        <v>5.7000000000000051E-2</v>
      </c>
      <c r="G18" s="30"/>
    </row>
    <row r="19" spans="1:7" ht="14.25" thickBot="1">
      <c r="A19" s="26"/>
      <c r="B19" s="374" t="s">
        <v>168</v>
      </c>
      <c r="C19" s="56">
        <v>0.76700000000000002</v>
      </c>
      <c r="D19" s="343">
        <f>100%-C19</f>
        <v>0.23299999999999998</v>
      </c>
      <c r="E19" s="56">
        <v>0.89800000000000002</v>
      </c>
      <c r="F19" s="106">
        <f t="shared" si="1"/>
        <v>0.10199999999999998</v>
      </c>
      <c r="G19" s="30"/>
    </row>
    <row r="20" spans="1:7" ht="28.5" customHeight="1">
      <c r="A20" s="26"/>
      <c r="B20" s="815" t="s">
        <v>554</v>
      </c>
      <c r="C20" s="815"/>
      <c r="D20" s="815"/>
      <c r="E20" s="815"/>
      <c r="F20" s="815"/>
      <c r="G20" s="30"/>
    </row>
    <row r="21" spans="1:7" ht="27.75" customHeight="1">
      <c r="A21" s="26"/>
      <c r="B21" s="937" t="s">
        <v>555</v>
      </c>
      <c r="C21" s="937"/>
      <c r="D21" s="937"/>
      <c r="E21" s="937"/>
      <c r="F21" s="937"/>
      <c r="G21" s="30"/>
    </row>
    <row r="22" spans="1:7" ht="13.5">
      <c r="A22" s="26"/>
      <c r="B22" s="26"/>
      <c r="C22" s="35"/>
      <c r="D22" s="35"/>
      <c r="E22" s="35"/>
      <c r="F22" s="35"/>
    </row>
  </sheetData>
  <mergeCells count="7">
    <mergeCell ref="B21:F21"/>
    <mergeCell ref="B2:F2"/>
    <mergeCell ref="B4:F4"/>
    <mergeCell ref="B6:F6"/>
    <mergeCell ref="C8:D8"/>
    <mergeCell ref="E8:F8"/>
    <mergeCell ref="B20:F20"/>
  </mergeCells>
  <pageMargins left="0.70866141732283472" right="0.70866141732283472" top="0.74803149606299213" bottom="0.74803149606299213" header="0.31496062992125984" footer="0.31496062992125984"/>
  <pageSetup scale="95"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04"/>
  <dimension ref="A3:H17"/>
  <sheetViews>
    <sheetView workbookViewId="0">
      <selection activeCell="D4" sqref="D4:D13"/>
    </sheetView>
  </sheetViews>
  <sheetFormatPr defaultRowHeight="12.75"/>
  <cols>
    <col min="1" max="1" width="6.28515625" customWidth="1"/>
  </cols>
  <sheetData>
    <row r="3" spans="1:8" s="117" customFormat="1" ht="18" customHeight="1">
      <c r="A3" s="169"/>
      <c r="D3"/>
      <c r="E3" s="8">
        <v>2002</v>
      </c>
      <c r="F3" s="8">
        <v>2023</v>
      </c>
    </row>
    <row r="4" spans="1:8" s="12" customFormat="1" ht="31.5" customHeight="1">
      <c r="A4" s="170"/>
      <c r="D4" t="s">
        <v>514</v>
      </c>
      <c r="E4" s="171">
        <v>44.7</v>
      </c>
      <c r="F4" s="171">
        <v>7</v>
      </c>
      <c r="H4" s="697"/>
    </row>
    <row r="5" spans="1:8" ht="13.5">
      <c r="A5" s="26"/>
      <c r="D5" t="s">
        <v>515</v>
      </c>
      <c r="E5" s="172">
        <v>14.9</v>
      </c>
      <c r="F5" s="172">
        <v>8</v>
      </c>
      <c r="H5" s="697"/>
    </row>
    <row r="6" spans="1:8" ht="13.5">
      <c r="A6" s="26"/>
      <c r="D6" t="s">
        <v>516</v>
      </c>
      <c r="E6" s="8">
        <v>12.8</v>
      </c>
      <c r="F6" s="8">
        <v>17</v>
      </c>
      <c r="H6" s="697"/>
    </row>
    <row r="7" spans="1:8" ht="13.5">
      <c r="A7" s="26"/>
      <c r="D7" t="s">
        <v>517</v>
      </c>
      <c r="E7" s="8">
        <v>31.4</v>
      </c>
      <c r="F7" s="8">
        <v>6</v>
      </c>
      <c r="H7" s="697"/>
    </row>
    <row r="8" spans="1:8" ht="13.5">
      <c r="A8" s="26"/>
      <c r="D8" t="s">
        <v>518</v>
      </c>
      <c r="E8" s="8">
        <v>27.4</v>
      </c>
      <c r="F8" s="8">
        <v>3</v>
      </c>
      <c r="H8" s="697"/>
    </row>
    <row r="9" spans="1:8" ht="13.5">
      <c r="A9" s="26"/>
      <c r="D9" t="s">
        <v>519</v>
      </c>
      <c r="E9" s="8">
        <v>24</v>
      </c>
      <c r="F9" s="8">
        <v>10</v>
      </c>
      <c r="H9" s="697"/>
    </row>
    <row r="10" spans="1:8" ht="13.5">
      <c r="A10" s="26"/>
      <c r="D10" t="s">
        <v>520</v>
      </c>
      <c r="E10" s="8">
        <v>18</v>
      </c>
      <c r="F10" s="8">
        <v>15</v>
      </c>
      <c r="H10" s="697"/>
    </row>
    <row r="11" spans="1:8" ht="13.5">
      <c r="A11" s="26"/>
      <c r="D11" t="s">
        <v>521</v>
      </c>
      <c r="E11" s="8">
        <v>18.399999999999999</v>
      </c>
      <c r="F11" s="8">
        <v>8</v>
      </c>
      <c r="H11" s="697"/>
    </row>
    <row r="12" spans="1:8" ht="14.25" customHeight="1" thickBot="1">
      <c r="A12" s="26"/>
      <c r="D12" s="67" t="s">
        <v>522</v>
      </c>
      <c r="E12" s="8">
        <v>11.5</v>
      </c>
      <c r="F12" s="8">
        <v>6</v>
      </c>
      <c r="H12" s="697"/>
    </row>
    <row r="13" spans="1:8" ht="14.25" thickBot="1">
      <c r="A13" s="26"/>
      <c r="D13" s="255" t="s">
        <v>523</v>
      </c>
      <c r="E13" s="8">
        <v>23.3</v>
      </c>
      <c r="F13" s="8">
        <v>10</v>
      </c>
      <c r="H13" s="698"/>
    </row>
    <row r="14" spans="1:8" ht="13.5">
      <c r="A14" s="26"/>
      <c r="E14" s="8"/>
      <c r="F14" s="8"/>
    </row>
    <row r="15" spans="1:8" ht="28.5" customHeight="1">
      <c r="A15" s="26"/>
    </row>
    <row r="16" spans="1:8" ht="27.75" customHeight="1">
      <c r="A16" s="26"/>
    </row>
    <row r="17" spans="1:1" ht="13.5">
      <c r="A17" s="26"/>
    </row>
  </sheetData>
  <pageMargins left="0.70866141732283472" right="0.70866141732283472" top="0.74803149606299213" bottom="0.74803149606299213" header="0.31496062992125984" footer="0.31496062992125984"/>
  <pageSetup scale="95"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8"/>
  <dimension ref="B1:K17"/>
  <sheetViews>
    <sheetView workbookViewId="0">
      <selection activeCell="B15" sqref="B15:G15"/>
    </sheetView>
  </sheetViews>
  <sheetFormatPr defaultColWidth="9.140625" defaultRowHeight="12.75"/>
  <cols>
    <col min="1" max="1" width="3" style="110" customWidth="1"/>
    <col min="2" max="2" width="14" style="110" customWidth="1"/>
    <col min="3" max="7" width="10.85546875" style="110" customWidth="1"/>
    <col min="8" max="16384" width="9.140625" style="110"/>
  </cols>
  <sheetData>
    <row r="1" spans="2:11" ht="15.75" customHeight="1">
      <c r="B1" s="939"/>
      <c r="C1" s="939"/>
      <c r="D1" s="939"/>
      <c r="E1" s="939"/>
      <c r="F1" s="939"/>
      <c r="G1" s="939"/>
    </row>
    <row r="2" spans="2:11" ht="15">
      <c r="B2" s="834" t="s">
        <v>556</v>
      </c>
      <c r="C2" s="834"/>
      <c r="D2" s="834"/>
      <c r="E2" s="834"/>
      <c r="F2" s="834"/>
      <c r="G2" s="834"/>
    </row>
    <row r="3" spans="2:11" ht="15.75">
      <c r="B3" s="165"/>
      <c r="C3" s="165"/>
      <c r="D3" s="165"/>
      <c r="E3" s="165"/>
      <c r="F3" s="165"/>
      <c r="G3" s="165"/>
    </row>
    <row r="4" spans="2:11" s="268" customFormat="1" ht="27">
      <c r="B4" s="325" t="s">
        <v>149</v>
      </c>
      <c r="C4" s="324" t="s">
        <v>537</v>
      </c>
      <c r="D4" s="324" t="s">
        <v>533</v>
      </c>
      <c r="E4" s="324" t="s">
        <v>534</v>
      </c>
      <c r="F4" s="324" t="s">
        <v>545</v>
      </c>
      <c r="G4" s="324" t="s">
        <v>134</v>
      </c>
    </row>
    <row r="5" spans="2:11" ht="13.5">
      <c r="B5" s="173" t="s">
        <v>150</v>
      </c>
      <c r="C5" s="93">
        <v>0.77600000000000002</v>
      </c>
      <c r="D5" s="93">
        <v>8.1000000000000003E-2</v>
      </c>
      <c r="E5" s="93">
        <v>3.2000000000000001E-2</v>
      </c>
      <c r="F5" s="93">
        <v>9.1999999999999998E-2</v>
      </c>
      <c r="G5" s="93">
        <v>1.7999999999999999E-2</v>
      </c>
      <c r="I5" s="693"/>
    </row>
    <row r="6" spans="2:11" ht="13.5">
      <c r="B6" s="173" t="s">
        <v>151</v>
      </c>
      <c r="C6" s="93">
        <v>0.87</v>
      </c>
      <c r="D6" s="93">
        <v>6.5000000000000002E-2</v>
      </c>
      <c r="E6" s="93">
        <v>2.5999999999999999E-2</v>
      </c>
      <c r="F6" s="93">
        <v>3.5999999999999997E-2</v>
      </c>
      <c r="G6" s="93">
        <v>3.0000000000000001E-3</v>
      </c>
      <c r="I6" s="693"/>
    </row>
    <row r="7" spans="2:11" ht="13.5">
      <c r="B7" s="173" t="s">
        <v>153</v>
      </c>
      <c r="C7" s="93">
        <v>0.85</v>
      </c>
      <c r="D7" s="93">
        <v>6.8000000000000005E-2</v>
      </c>
      <c r="E7" s="93">
        <v>5.0999999999999997E-2</v>
      </c>
      <c r="F7" s="93">
        <v>1.0999999999999999E-2</v>
      </c>
      <c r="G7" s="93">
        <v>2.1000000000000001E-2</v>
      </c>
      <c r="I7" s="693"/>
    </row>
    <row r="8" spans="2:11" ht="13.5">
      <c r="B8" s="173" t="s">
        <v>154</v>
      </c>
      <c r="C8" s="93">
        <v>0.878</v>
      </c>
      <c r="D8" s="93">
        <v>2.5000000000000001E-2</v>
      </c>
      <c r="E8" s="93">
        <v>8.9999999999999993E-3</v>
      </c>
      <c r="F8" s="93">
        <v>8.4000000000000005E-2</v>
      </c>
      <c r="G8" s="93">
        <v>5.0000000000000001E-3</v>
      </c>
      <c r="I8" s="693"/>
    </row>
    <row r="9" spans="2:11" ht="13.5">
      <c r="B9" s="173" t="s">
        <v>155</v>
      </c>
      <c r="C9" s="93">
        <v>0.65900000000000003</v>
      </c>
      <c r="D9" s="93">
        <v>2.1000000000000001E-2</v>
      </c>
      <c r="E9" s="93">
        <v>2E-3</v>
      </c>
      <c r="F9" s="93">
        <v>0.314</v>
      </c>
      <c r="G9" s="93">
        <v>4.0000000000000001E-3</v>
      </c>
      <c r="I9" s="693"/>
      <c r="K9" s="116"/>
    </row>
    <row r="10" spans="2:11" ht="13.5">
      <c r="B10" s="173" t="s">
        <v>156</v>
      </c>
      <c r="C10" s="93">
        <v>0.753</v>
      </c>
      <c r="D10" s="93">
        <v>2.5000000000000001E-2</v>
      </c>
      <c r="E10" s="93">
        <v>1.4999999999999999E-2</v>
      </c>
      <c r="F10" s="93">
        <v>0.20300000000000001</v>
      </c>
      <c r="G10" s="93">
        <v>5.0000000000000001E-3</v>
      </c>
      <c r="I10" s="693"/>
    </row>
    <row r="11" spans="2:11" ht="13.5">
      <c r="B11" s="173" t="s">
        <v>157</v>
      </c>
      <c r="C11" s="93">
        <v>0.85699999999999998</v>
      </c>
      <c r="D11" s="93">
        <v>2.8000000000000001E-2</v>
      </c>
      <c r="E11" s="93">
        <v>0.03</v>
      </c>
      <c r="F11" s="93">
        <v>7.8E-2</v>
      </c>
      <c r="G11" s="93">
        <v>8.0000000000000002E-3</v>
      </c>
      <c r="I11" s="693"/>
    </row>
    <row r="12" spans="2:11" ht="13.5">
      <c r="B12" s="173" t="s">
        <v>210</v>
      </c>
      <c r="C12" s="93">
        <v>0.79100000000000004</v>
      </c>
      <c r="D12" s="93">
        <v>0.13800000000000001</v>
      </c>
      <c r="E12" s="93">
        <v>8.9999999999999993E-3</v>
      </c>
      <c r="F12" s="93">
        <v>5.8000000000000003E-2</v>
      </c>
      <c r="G12" s="93">
        <v>4.0000000000000001E-3</v>
      </c>
      <c r="I12" s="693"/>
    </row>
    <row r="13" spans="2:11" ht="14.25" thickBot="1">
      <c r="B13" s="175" t="s">
        <v>159</v>
      </c>
      <c r="C13" s="92">
        <v>0.78</v>
      </c>
      <c r="D13" s="92">
        <v>0.20399999999999999</v>
      </c>
      <c r="E13" s="92">
        <v>4.0000000000000001E-3</v>
      </c>
      <c r="F13" s="92">
        <v>6.0000000000000001E-3</v>
      </c>
      <c r="G13" s="92">
        <v>6.0000000000000001E-3</v>
      </c>
      <c r="I13" s="693"/>
    </row>
    <row r="14" spans="2:11" ht="14.25" thickBot="1">
      <c r="B14" s="375" t="s">
        <v>168</v>
      </c>
      <c r="C14" s="94">
        <v>0.81399999999999995</v>
      </c>
      <c r="D14" s="94">
        <v>6.8000000000000005E-2</v>
      </c>
      <c r="E14" s="94">
        <v>2.5000000000000001E-2</v>
      </c>
      <c r="F14" s="94">
        <v>8.1000000000000003E-2</v>
      </c>
      <c r="G14" s="94">
        <v>1.0999999999999999E-2</v>
      </c>
      <c r="I14" s="693"/>
    </row>
    <row r="15" spans="2:11" ht="28.5" customHeight="1">
      <c r="B15" s="940" t="s">
        <v>557</v>
      </c>
      <c r="C15" s="940"/>
      <c r="D15" s="940"/>
      <c r="E15" s="940"/>
      <c r="F15" s="940"/>
      <c r="G15" s="940"/>
    </row>
    <row r="16" spans="2:11" ht="14.25">
      <c r="B16" s="151"/>
      <c r="C16" s="151"/>
      <c r="D16" s="151"/>
      <c r="E16" s="151"/>
      <c r="F16" s="151"/>
      <c r="G16" s="151"/>
    </row>
    <row r="17" spans="2:7">
      <c r="B17" s="941"/>
      <c r="C17" s="942"/>
      <c r="D17" s="942"/>
      <c r="E17" s="942"/>
      <c r="F17" s="942"/>
      <c r="G17" s="942"/>
    </row>
  </sheetData>
  <mergeCells count="4">
    <mergeCell ref="B1:G1"/>
    <mergeCell ref="B2:G2"/>
    <mergeCell ref="B15:G15"/>
    <mergeCell ref="B17:G17"/>
  </mergeCells>
  <pageMargins left="0.70866141732283472" right="0.70866141732283472" top="0.74803149606299213" bottom="0.74803149606299213" header="0.31496062992125984" footer="0.31496062992125984"/>
  <pageSetup paperSize="9" scale="95"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05"/>
  <dimension ref="A1:G27"/>
  <sheetViews>
    <sheetView workbookViewId="0">
      <selection activeCell="A5" sqref="A5:A14"/>
    </sheetView>
  </sheetViews>
  <sheetFormatPr defaultColWidth="9.140625" defaultRowHeight="12.75"/>
  <cols>
    <col min="1" max="1" width="14" style="110" customWidth="1"/>
    <col min="2" max="6" width="10.85546875" style="110" customWidth="1"/>
    <col min="7" max="16384" width="9.140625" style="110"/>
  </cols>
  <sheetData>
    <row r="1" spans="1:7" ht="15.75" customHeight="1">
      <c r="A1" s="939"/>
      <c r="B1" s="939"/>
      <c r="C1" s="939"/>
      <c r="D1" s="939"/>
      <c r="E1" s="939"/>
      <c r="F1" s="939"/>
    </row>
    <row r="2" spans="1:7" ht="15">
      <c r="A2" s="834" t="s">
        <v>556</v>
      </c>
      <c r="B2" s="834"/>
      <c r="C2" s="834"/>
      <c r="D2" s="834"/>
      <c r="E2" s="834"/>
      <c r="F2" s="834"/>
    </row>
    <row r="3" spans="1:7" ht="15.75">
      <c r="A3" s="165"/>
      <c r="B3" s="424"/>
      <c r="C3" s="424"/>
      <c r="D3" s="424"/>
      <c r="E3" s="424"/>
      <c r="F3" s="165"/>
    </row>
    <row r="4" spans="1:7" s="12" customFormat="1" ht="27.75">
      <c r="A4" s="325" t="s">
        <v>149</v>
      </c>
      <c r="B4" s="267" t="s">
        <v>537</v>
      </c>
      <c r="C4" s="267" t="s">
        <v>533</v>
      </c>
      <c r="D4" s="267" t="s">
        <v>534</v>
      </c>
      <c r="E4" s="267" t="s">
        <v>545</v>
      </c>
      <c r="F4" s="324" t="s">
        <v>134</v>
      </c>
      <c r="G4" s="37"/>
    </row>
    <row r="5" spans="1:7" ht="13.5">
      <c r="A5" s="173" t="s">
        <v>514</v>
      </c>
      <c r="B5" s="427">
        <v>0.77600000000000002</v>
      </c>
      <c r="C5" s="427">
        <v>8.1000000000000003E-2</v>
      </c>
      <c r="D5" s="428">
        <v>3.2000000000000001E-2</v>
      </c>
      <c r="E5" s="427">
        <v>9.1999999999999998E-2</v>
      </c>
      <c r="F5" s="93">
        <v>1.7999999999999999E-2</v>
      </c>
      <c r="G5" s="174"/>
    </row>
    <row r="6" spans="1:7" ht="13.5">
      <c r="A6" s="173" t="s">
        <v>515</v>
      </c>
      <c r="B6" s="427">
        <v>0.87</v>
      </c>
      <c r="C6" s="427">
        <v>6.5000000000000002E-2</v>
      </c>
      <c r="D6" s="428">
        <v>2.5999999999999999E-2</v>
      </c>
      <c r="E6" s="427">
        <v>3.5999999999999997E-2</v>
      </c>
      <c r="F6" s="93">
        <v>3.0000000000000001E-3</v>
      </c>
      <c r="G6" s="174"/>
    </row>
    <row r="7" spans="1:7" ht="13.5">
      <c r="A7" s="173" t="s">
        <v>516</v>
      </c>
      <c r="B7" s="427">
        <v>0.85</v>
      </c>
      <c r="C7" s="427">
        <v>6.8000000000000005E-2</v>
      </c>
      <c r="D7" s="428">
        <v>5.0999999999999997E-2</v>
      </c>
      <c r="E7" s="427">
        <v>1.0999999999999999E-2</v>
      </c>
      <c r="F7" s="93">
        <v>2.1000000000000001E-2</v>
      </c>
      <c r="G7" s="174"/>
    </row>
    <row r="8" spans="1:7" ht="13.5">
      <c r="A8" s="173" t="s">
        <v>517</v>
      </c>
      <c r="B8" s="427">
        <v>0.878</v>
      </c>
      <c r="C8" s="427">
        <v>2.5000000000000001E-2</v>
      </c>
      <c r="D8" s="428">
        <v>8.9999999999999993E-3</v>
      </c>
      <c r="E8" s="427">
        <v>8.4000000000000005E-2</v>
      </c>
      <c r="F8" s="93">
        <v>5.0000000000000001E-3</v>
      </c>
      <c r="G8" s="174"/>
    </row>
    <row r="9" spans="1:7" ht="13.5">
      <c r="A9" s="173" t="s">
        <v>518</v>
      </c>
      <c r="B9" s="427">
        <v>0.65900000000000003</v>
      </c>
      <c r="C9" s="427">
        <v>2.1000000000000001E-2</v>
      </c>
      <c r="D9" s="428">
        <v>2E-3</v>
      </c>
      <c r="E9" s="427">
        <v>0.314</v>
      </c>
      <c r="F9" s="93">
        <v>4.0000000000000001E-3</v>
      </c>
      <c r="G9" s="174"/>
    </row>
    <row r="10" spans="1:7" ht="13.5">
      <c r="A10" s="173" t="s">
        <v>519</v>
      </c>
      <c r="B10" s="427">
        <v>0.753</v>
      </c>
      <c r="C10" s="427">
        <v>2.5000000000000001E-2</v>
      </c>
      <c r="D10" s="428">
        <v>1.4999999999999999E-2</v>
      </c>
      <c r="E10" s="427">
        <v>0.20300000000000001</v>
      </c>
      <c r="F10" s="93">
        <v>5.0000000000000001E-3</v>
      </c>
      <c r="G10" s="174"/>
    </row>
    <row r="11" spans="1:7" ht="13.5">
      <c r="A11" s="173" t="s">
        <v>520</v>
      </c>
      <c r="B11" s="427">
        <v>0.85699999999999998</v>
      </c>
      <c r="C11" s="427">
        <v>2.8000000000000001E-2</v>
      </c>
      <c r="D11" s="428">
        <v>0.03</v>
      </c>
      <c r="E11" s="427">
        <v>7.8E-2</v>
      </c>
      <c r="F11" s="93">
        <v>8.0000000000000002E-3</v>
      </c>
      <c r="G11" s="174"/>
    </row>
    <row r="12" spans="1:7" ht="13.5">
      <c r="A12" s="173" t="s">
        <v>521</v>
      </c>
      <c r="B12" s="427">
        <v>0.79100000000000004</v>
      </c>
      <c r="C12" s="427">
        <v>0.13800000000000001</v>
      </c>
      <c r="D12" s="428">
        <v>8.9999999999999993E-3</v>
      </c>
      <c r="E12" s="427">
        <v>5.8000000000000003E-2</v>
      </c>
      <c r="F12" s="93">
        <v>4.0000000000000001E-3</v>
      </c>
      <c r="G12" s="174"/>
    </row>
    <row r="13" spans="1:7" ht="14.25" thickBot="1">
      <c r="A13" s="175" t="s">
        <v>522</v>
      </c>
      <c r="B13" s="168">
        <v>0.78</v>
      </c>
      <c r="C13" s="168">
        <v>0.20399999999999999</v>
      </c>
      <c r="D13" s="429">
        <v>4.0000000000000001E-3</v>
      </c>
      <c r="E13" s="168">
        <v>6.0000000000000001E-3</v>
      </c>
      <c r="F13" s="92">
        <v>6.0000000000000001E-3</v>
      </c>
      <c r="G13" s="174"/>
    </row>
    <row r="14" spans="1:7" ht="14.25" thickBot="1">
      <c r="A14" s="375" t="s">
        <v>523</v>
      </c>
      <c r="B14" s="382">
        <v>0.81399999999999995</v>
      </c>
      <c r="C14" s="382">
        <v>6.8000000000000005E-2</v>
      </c>
      <c r="D14" s="294">
        <v>2.5000000000000001E-2</v>
      </c>
      <c r="E14" s="382">
        <v>8.1000000000000003E-2</v>
      </c>
      <c r="F14" s="94">
        <v>1.0999999999999999E-2</v>
      </c>
      <c r="G14" s="376"/>
    </row>
    <row r="15" spans="1:7" ht="33" customHeight="1">
      <c r="A15" s="940" t="s">
        <v>557</v>
      </c>
      <c r="B15" s="940"/>
      <c r="C15" s="940"/>
      <c r="D15" s="940"/>
      <c r="E15" s="940"/>
      <c r="F15" s="940"/>
    </row>
    <row r="16" spans="1:7" ht="13.5">
      <c r="A16" s="109"/>
      <c r="B16" s="109"/>
      <c r="C16" s="109"/>
      <c r="D16" s="109"/>
      <c r="E16" s="109"/>
      <c r="F16" s="109"/>
    </row>
    <row r="17" spans="1:6">
      <c r="A17" s="941"/>
      <c r="B17" s="942"/>
      <c r="C17" s="942"/>
      <c r="D17" s="942"/>
      <c r="E17" s="942"/>
      <c r="F17" s="942"/>
    </row>
    <row r="18" spans="1:6" ht="13.5">
      <c r="B18" s="256"/>
      <c r="C18" s="256"/>
      <c r="D18" s="256"/>
      <c r="E18" s="256"/>
      <c r="F18" s="256"/>
    </row>
    <row r="19" spans="1:6" ht="13.5">
      <c r="B19" s="256"/>
      <c r="C19" s="256"/>
      <c r="D19" s="256"/>
      <c r="E19" s="256"/>
      <c r="F19" s="256"/>
    </row>
    <row r="20" spans="1:6" ht="13.5">
      <c r="B20" s="256"/>
      <c r="C20" s="256"/>
      <c r="D20" s="256"/>
      <c r="E20" s="256"/>
      <c r="F20" s="256"/>
    </row>
    <row r="21" spans="1:6" ht="13.5">
      <c r="B21" s="256"/>
      <c r="C21" s="256"/>
      <c r="D21" s="256"/>
      <c r="E21" s="256"/>
      <c r="F21" s="256"/>
    </row>
    <row r="22" spans="1:6" ht="13.5">
      <c r="B22" s="256"/>
      <c r="C22" s="256"/>
      <c r="D22" s="256"/>
      <c r="E22" s="256"/>
      <c r="F22" s="256"/>
    </row>
    <row r="23" spans="1:6" ht="13.5">
      <c r="B23" s="256"/>
      <c r="C23" s="256"/>
      <c r="D23" s="256"/>
      <c r="E23" s="256"/>
      <c r="F23" s="256"/>
    </row>
    <row r="24" spans="1:6" ht="13.5">
      <c r="B24" s="256"/>
      <c r="C24" s="256"/>
      <c r="D24" s="256"/>
      <c r="E24" s="256"/>
      <c r="F24" s="256"/>
    </row>
    <row r="25" spans="1:6" ht="13.5">
      <c r="B25" s="256"/>
      <c r="C25" s="256"/>
      <c r="D25" s="256"/>
      <c r="E25" s="256"/>
      <c r="F25" s="256"/>
    </row>
    <row r="26" spans="1:6" ht="13.5">
      <c r="B26" s="256"/>
      <c r="C26" s="256"/>
      <c r="D26" s="256"/>
      <c r="E26" s="256"/>
      <c r="F26" s="256"/>
    </row>
    <row r="27" spans="1:6" ht="13.5">
      <c r="B27" s="377"/>
      <c r="C27" s="377"/>
      <c r="D27" s="377"/>
      <c r="E27" s="377"/>
      <c r="F27" s="377"/>
    </row>
  </sheetData>
  <mergeCells count="4">
    <mergeCell ref="A1:F1"/>
    <mergeCell ref="A2:F2"/>
    <mergeCell ref="A15:F15"/>
    <mergeCell ref="A17:F17"/>
  </mergeCells>
  <pageMargins left="0.70866141732283472" right="0.70866141732283472" top="0.74803149606299213" bottom="0.74803149606299213" header="0.31496062992125984" footer="0.31496062992125984"/>
  <pageSetup paperSize="9" scale="95" orientation="portrait"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106">
    <tabColor rgb="FF7030A0"/>
  </sheetPr>
  <dimension ref="A1"/>
  <sheetViews>
    <sheetView workbookViewId="0">
      <selection activeCell="F23" sqref="F23"/>
    </sheetView>
  </sheetViews>
  <sheetFormatPr defaultRowHeight="12.75"/>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70">
    <pageSetUpPr fitToPage="1"/>
  </sheetPr>
  <dimension ref="B2:M26"/>
  <sheetViews>
    <sheetView topLeftCell="A3" workbookViewId="0">
      <selection activeCell="I7" sqref="I7"/>
    </sheetView>
  </sheetViews>
  <sheetFormatPr defaultRowHeight="12.75"/>
  <cols>
    <col min="1" max="1" width="2.5703125" customWidth="1"/>
    <col min="2" max="2" width="40.28515625" customWidth="1"/>
    <col min="3" max="7" width="13.7109375" customWidth="1"/>
  </cols>
  <sheetData>
    <row r="2" spans="2:13" ht="24" customHeight="1">
      <c r="B2" s="829" t="s">
        <v>558</v>
      </c>
      <c r="C2" s="829"/>
      <c r="D2" s="829"/>
      <c r="E2" s="829"/>
      <c r="F2" s="829"/>
      <c r="G2" s="829"/>
    </row>
    <row r="4" spans="2:13" ht="18" customHeight="1">
      <c r="B4" s="834" t="s">
        <v>559</v>
      </c>
      <c r="C4" s="834"/>
      <c r="D4" s="834"/>
      <c r="E4" s="834"/>
      <c r="F4" s="834"/>
      <c r="G4" s="834"/>
    </row>
    <row r="6" spans="2:13" ht="17.25" customHeight="1">
      <c r="B6" s="95" t="s">
        <v>560</v>
      </c>
      <c r="C6" s="269" t="s">
        <v>276</v>
      </c>
      <c r="D6" s="269" t="s">
        <v>277</v>
      </c>
      <c r="E6" s="324" t="s">
        <v>278</v>
      </c>
      <c r="F6" s="275" t="s">
        <v>279</v>
      </c>
      <c r="G6" s="269" t="s">
        <v>218</v>
      </c>
      <c r="H6" s="30"/>
    </row>
    <row r="7" spans="2:13" s="17" customFormat="1" ht="27">
      <c r="B7" s="118" t="s">
        <v>561</v>
      </c>
      <c r="C7" s="19">
        <v>8011000</v>
      </c>
      <c r="D7" s="19">
        <v>1129000</v>
      </c>
      <c r="E7" s="19">
        <v>310000</v>
      </c>
      <c r="F7" s="20">
        <v>1288000</v>
      </c>
      <c r="G7" s="19">
        <v>10738000</v>
      </c>
      <c r="H7" s="45"/>
      <c r="I7" s="21"/>
      <c r="J7" s="21"/>
      <c r="K7" s="21"/>
      <c r="L7" s="21"/>
      <c r="M7" s="21"/>
    </row>
    <row r="8" spans="2:13" s="17" customFormat="1" ht="32.25" customHeight="1">
      <c r="B8" s="118" t="s">
        <v>562</v>
      </c>
      <c r="C8" s="19">
        <v>348000</v>
      </c>
      <c r="D8" s="19">
        <v>20000</v>
      </c>
      <c r="E8" s="19">
        <v>6000</v>
      </c>
      <c r="F8" s="20">
        <v>23000</v>
      </c>
      <c r="G8" s="19">
        <v>397000</v>
      </c>
      <c r="H8" s="45"/>
      <c r="I8" s="21"/>
      <c r="J8" s="21"/>
      <c r="K8" s="21"/>
      <c r="L8" s="21"/>
      <c r="M8" s="21"/>
    </row>
    <row r="9" spans="2:13" s="17" customFormat="1" ht="40.5" customHeight="1">
      <c r="B9" s="118" t="s">
        <v>563</v>
      </c>
      <c r="C9" s="19">
        <v>416000</v>
      </c>
      <c r="D9" s="19">
        <v>18000</v>
      </c>
      <c r="E9" s="19">
        <v>104000</v>
      </c>
      <c r="F9" s="20">
        <v>75000</v>
      </c>
      <c r="G9" s="19">
        <v>613000</v>
      </c>
      <c r="H9" s="45"/>
      <c r="I9" s="21"/>
      <c r="J9" s="21"/>
      <c r="K9" s="21"/>
      <c r="L9" s="21"/>
      <c r="M9" s="21"/>
    </row>
    <row r="10" spans="2:13" s="17" customFormat="1" ht="36.75" customHeight="1">
      <c r="B10" s="118" t="s">
        <v>564</v>
      </c>
      <c r="C10" s="19">
        <v>70000</v>
      </c>
      <c r="D10" s="19" t="s">
        <v>433</v>
      </c>
      <c r="E10" s="19" t="s">
        <v>433</v>
      </c>
      <c r="F10" s="20" t="s">
        <v>433</v>
      </c>
      <c r="G10" s="19">
        <v>73000</v>
      </c>
      <c r="H10" s="45"/>
      <c r="I10" s="21"/>
      <c r="J10" s="21"/>
      <c r="K10" s="21"/>
      <c r="L10" s="21"/>
      <c r="M10" s="21"/>
    </row>
    <row r="11" spans="2:13" s="17" customFormat="1" ht="32.25" customHeight="1">
      <c r="B11" s="118" t="s">
        <v>565</v>
      </c>
      <c r="C11" s="19">
        <v>22000</v>
      </c>
      <c r="D11" s="19">
        <v>20000</v>
      </c>
      <c r="E11" s="19" t="s">
        <v>433</v>
      </c>
      <c r="F11" s="20">
        <v>4000</v>
      </c>
      <c r="G11" s="19">
        <v>45000</v>
      </c>
      <c r="H11" s="45"/>
      <c r="I11" s="21"/>
      <c r="J11" s="21"/>
      <c r="K11" s="21"/>
      <c r="L11" s="21"/>
      <c r="M11" s="21"/>
    </row>
    <row r="12" spans="2:13" s="17" customFormat="1" ht="30" customHeight="1">
      <c r="B12" s="118" t="s">
        <v>566</v>
      </c>
      <c r="C12" s="19">
        <v>15000</v>
      </c>
      <c r="D12" s="19">
        <v>5000</v>
      </c>
      <c r="E12" s="19" t="s">
        <v>433</v>
      </c>
      <c r="F12" s="20" t="s">
        <v>433</v>
      </c>
      <c r="G12" s="19">
        <v>23000</v>
      </c>
      <c r="H12" s="45"/>
      <c r="I12" s="21"/>
      <c r="J12" s="21"/>
      <c r="K12" s="21"/>
      <c r="L12" s="21"/>
      <c r="M12" s="21"/>
    </row>
    <row r="13" spans="2:13" s="17" customFormat="1" ht="17.25" customHeight="1">
      <c r="B13" s="118" t="s">
        <v>567</v>
      </c>
      <c r="C13" s="19">
        <v>729000</v>
      </c>
      <c r="D13" s="19">
        <v>17000</v>
      </c>
      <c r="E13" s="19">
        <v>10000</v>
      </c>
      <c r="F13" s="20">
        <v>17000</v>
      </c>
      <c r="G13" s="19">
        <v>773000</v>
      </c>
      <c r="H13" s="45"/>
      <c r="I13" s="21"/>
      <c r="J13" s="21"/>
      <c r="K13" s="21"/>
      <c r="L13" s="21"/>
      <c r="M13" s="21"/>
    </row>
    <row r="14" spans="2:13" s="17" customFormat="1" ht="15" customHeight="1">
      <c r="B14" s="118" t="s">
        <v>568</v>
      </c>
      <c r="C14" s="19">
        <v>329000</v>
      </c>
      <c r="D14" s="19">
        <v>8000</v>
      </c>
      <c r="E14" s="19">
        <v>3000</v>
      </c>
      <c r="F14" s="20">
        <v>32000</v>
      </c>
      <c r="G14" s="19">
        <v>372000</v>
      </c>
      <c r="H14" s="45"/>
      <c r="I14" s="21"/>
      <c r="J14" s="21"/>
      <c r="K14" s="21"/>
      <c r="L14" s="21"/>
      <c r="M14" s="21"/>
    </row>
    <row r="15" spans="2:13" s="17" customFormat="1" ht="13.5">
      <c r="B15" s="119" t="s">
        <v>569</v>
      </c>
      <c r="C15" s="19">
        <v>5364000</v>
      </c>
      <c r="D15" s="19">
        <v>40000</v>
      </c>
      <c r="E15" s="19">
        <v>8000</v>
      </c>
      <c r="F15" s="20">
        <v>85000</v>
      </c>
      <c r="G15" s="19">
        <v>5498000</v>
      </c>
      <c r="H15" s="45"/>
      <c r="I15" s="21"/>
      <c r="J15" s="21"/>
      <c r="K15" s="21"/>
      <c r="L15" s="21"/>
      <c r="M15" s="21"/>
    </row>
    <row r="16" spans="2:13" s="17" customFormat="1" ht="15.75">
      <c r="B16" s="118" t="s">
        <v>570</v>
      </c>
      <c r="C16" s="19">
        <v>370000</v>
      </c>
      <c r="D16" s="19">
        <v>13000</v>
      </c>
      <c r="E16" s="19" t="s">
        <v>433</v>
      </c>
      <c r="F16" s="20">
        <v>4000</v>
      </c>
      <c r="G16" s="19">
        <v>389000</v>
      </c>
      <c r="H16" s="45"/>
      <c r="I16" s="21"/>
      <c r="J16" s="21"/>
      <c r="K16" s="21"/>
      <c r="L16" s="21"/>
      <c r="M16" s="21"/>
    </row>
    <row r="17" spans="2:13" s="17" customFormat="1" ht="15.75">
      <c r="B17" s="119" t="s">
        <v>134</v>
      </c>
      <c r="C17" s="19">
        <v>64000</v>
      </c>
      <c r="D17" s="19">
        <v>6000</v>
      </c>
      <c r="E17" s="19" t="s">
        <v>433</v>
      </c>
      <c r="F17" s="20">
        <v>12000</v>
      </c>
      <c r="G17" s="19">
        <v>83000</v>
      </c>
      <c r="H17" s="45"/>
      <c r="I17" s="21"/>
      <c r="J17" s="21"/>
      <c r="K17" s="21"/>
      <c r="L17" s="21"/>
      <c r="M17" s="21"/>
    </row>
    <row r="18" spans="2:13" s="17" customFormat="1" ht="16.5" thickBot="1">
      <c r="B18" s="176" t="s">
        <v>434</v>
      </c>
      <c r="C18" s="19" t="s">
        <v>433</v>
      </c>
      <c r="D18" s="19" t="s">
        <v>433</v>
      </c>
      <c r="E18" s="19" t="s">
        <v>433</v>
      </c>
      <c r="F18" s="64" t="s">
        <v>433</v>
      </c>
      <c r="G18" s="802" t="s">
        <v>433</v>
      </c>
      <c r="H18" s="45"/>
      <c r="I18" s="21"/>
      <c r="J18" s="21"/>
      <c r="K18" s="21"/>
      <c r="L18" s="21"/>
      <c r="M18" s="21"/>
    </row>
    <row r="19" spans="2:13" s="17" customFormat="1" ht="14.25" thickBot="1">
      <c r="B19" s="255" t="s">
        <v>124</v>
      </c>
      <c r="C19" s="292">
        <v>15738000</v>
      </c>
      <c r="D19" s="292">
        <v>1277000</v>
      </c>
      <c r="E19" s="292">
        <v>444000</v>
      </c>
      <c r="F19" s="356">
        <v>1546000</v>
      </c>
      <c r="G19" s="803">
        <v>19005000</v>
      </c>
      <c r="H19" s="45"/>
      <c r="I19" s="21"/>
      <c r="J19" s="21"/>
      <c r="K19" s="21"/>
      <c r="L19" s="21"/>
      <c r="M19" s="21"/>
    </row>
    <row r="20" spans="2:13" ht="30.75" customHeight="1">
      <c r="B20" s="862" t="s">
        <v>571</v>
      </c>
      <c r="C20" s="862"/>
      <c r="D20" s="862"/>
      <c r="E20" s="862"/>
      <c r="F20" s="862"/>
      <c r="G20" s="862"/>
      <c r="H20" s="74"/>
    </row>
    <row r="21" spans="2:13" ht="15.75" customHeight="1">
      <c r="B21" s="852" t="s">
        <v>288</v>
      </c>
      <c r="C21" s="852"/>
      <c r="D21" s="852"/>
      <c r="E21" s="852"/>
      <c r="F21" s="852"/>
      <c r="G21" s="852"/>
      <c r="H21" s="30"/>
    </row>
    <row r="22" spans="2:13" ht="13.5">
      <c r="B22" s="26" t="s">
        <v>437</v>
      </c>
      <c r="C22" s="30"/>
      <c r="D22" s="30"/>
      <c r="E22" s="30"/>
      <c r="F22" s="30"/>
      <c r="G22" s="30"/>
      <c r="H22" s="30"/>
    </row>
    <row r="23" spans="2:13" ht="13.5">
      <c r="B23" s="30"/>
      <c r="C23" s="30"/>
      <c r="D23" s="30"/>
      <c r="E23" s="30"/>
      <c r="F23" s="30"/>
      <c r="G23" s="30"/>
      <c r="H23" s="30"/>
    </row>
    <row r="24" spans="2:13" ht="13.5">
      <c r="B24" s="30"/>
      <c r="C24" s="30"/>
      <c r="D24" s="30"/>
      <c r="E24" s="30"/>
      <c r="F24" s="30"/>
      <c r="G24" s="30"/>
      <c r="H24" s="30"/>
    </row>
    <row r="25" spans="2:13" ht="13.5">
      <c r="B25" s="30"/>
      <c r="C25" s="30"/>
      <c r="D25" s="30"/>
      <c r="E25" s="30"/>
      <c r="F25" s="30"/>
      <c r="G25" s="30"/>
      <c r="H25" s="30"/>
    </row>
    <row r="26" spans="2:13" ht="13.5">
      <c r="B26" s="30"/>
      <c r="C26" s="30"/>
      <c r="D26" s="30"/>
      <c r="E26" s="30"/>
      <c r="F26" s="30"/>
      <c r="G26" s="30"/>
      <c r="H26" s="30"/>
    </row>
  </sheetData>
  <mergeCells count="4">
    <mergeCell ref="B2:G2"/>
    <mergeCell ref="B4:G4"/>
    <mergeCell ref="B20:G20"/>
    <mergeCell ref="B21:G21"/>
  </mergeCells>
  <pageMargins left="0.70866141732283472" right="0.70866141732283472" top="0.74803149606299213" bottom="0.74803149606299213" header="0.31496062992125984" footer="0.31496062992125984"/>
  <pageSetup paperSize="9" scale="95"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1">
    <pageSetUpPr fitToPage="1"/>
  </sheetPr>
  <dimension ref="B2:M20"/>
  <sheetViews>
    <sheetView workbookViewId="0">
      <selection activeCell="J10" sqref="J10"/>
    </sheetView>
  </sheetViews>
  <sheetFormatPr defaultRowHeight="12.75"/>
  <cols>
    <col min="1" max="1" width="4" customWidth="1"/>
    <col min="2" max="2" width="41.42578125" customWidth="1"/>
    <col min="3" max="7" width="13.7109375" style="8" customWidth="1"/>
    <col min="8" max="9" width="9.140625" style="8"/>
    <col min="10" max="11" width="10.140625" style="8" bestFit="1" customWidth="1"/>
    <col min="12" max="12" width="10.140625" bestFit="1" customWidth="1"/>
    <col min="13" max="13" width="9.28515625" bestFit="1" customWidth="1"/>
  </cols>
  <sheetData>
    <row r="2" spans="2:13" ht="18" customHeight="1">
      <c r="B2" s="834" t="s">
        <v>572</v>
      </c>
      <c r="C2" s="834"/>
      <c r="D2" s="834"/>
      <c r="E2" s="834"/>
      <c r="F2" s="834"/>
      <c r="G2" s="834"/>
    </row>
    <row r="4" spans="2:13" ht="15.75" customHeight="1">
      <c r="B4" s="95" t="s">
        <v>560</v>
      </c>
      <c r="C4" s="269" t="s">
        <v>276</v>
      </c>
      <c r="D4" s="269" t="s">
        <v>277</v>
      </c>
      <c r="E4" s="324" t="s">
        <v>278</v>
      </c>
      <c r="F4" s="275" t="s">
        <v>279</v>
      </c>
      <c r="G4" s="269" t="s">
        <v>218</v>
      </c>
      <c r="H4" s="36"/>
      <c r="I4" s="36"/>
    </row>
    <row r="5" spans="2:13" s="17" customFormat="1" ht="27">
      <c r="B5" s="118" t="s">
        <v>561</v>
      </c>
      <c r="C5" s="752">
        <v>0.5090227474901512</v>
      </c>
      <c r="D5" s="752">
        <v>0.88410336726703209</v>
      </c>
      <c r="E5" s="752">
        <v>0.69819819819819817</v>
      </c>
      <c r="F5" s="211">
        <v>0.83311772315653299</v>
      </c>
      <c r="G5" s="752">
        <v>0.56500920810313071</v>
      </c>
      <c r="H5" s="177"/>
      <c r="I5" s="177"/>
      <c r="K5" s="107"/>
      <c r="L5" s="107"/>
      <c r="M5" s="21"/>
    </row>
    <row r="6" spans="2:13" s="17" customFormat="1" ht="27">
      <c r="B6" s="118" t="s">
        <v>562</v>
      </c>
      <c r="C6" s="752">
        <v>2.2112085398398779E-2</v>
      </c>
      <c r="D6" s="752">
        <v>1.5661707126076743E-2</v>
      </c>
      <c r="E6" s="752">
        <v>1.3513513513513514E-2</v>
      </c>
      <c r="F6" s="211">
        <v>1.4877102199223804E-2</v>
      </c>
      <c r="G6" s="752">
        <v>2.0889239673770061E-2</v>
      </c>
      <c r="H6" s="177"/>
      <c r="I6" s="177"/>
      <c r="J6" s="107"/>
      <c r="K6" s="107"/>
      <c r="L6" s="107"/>
      <c r="M6" s="21"/>
    </row>
    <row r="7" spans="2:13" s="17" customFormat="1" ht="40.5">
      <c r="B7" s="118" t="s">
        <v>563</v>
      </c>
      <c r="C7" s="752">
        <v>2.6432837717626129E-2</v>
      </c>
      <c r="D7" s="752">
        <v>1.4095536413469069E-2</v>
      </c>
      <c r="E7" s="752">
        <v>0.23423423423423423</v>
      </c>
      <c r="F7" s="211">
        <v>4.8512289780077621E-2</v>
      </c>
      <c r="G7" s="804">
        <v>3.2254669823730597E-2</v>
      </c>
      <c r="H7" s="177"/>
      <c r="I7" s="177"/>
      <c r="J7" s="107"/>
      <c r="K7" s="107"/>
      <c r="L7" s="107"/>
      <c r="M7" s="21"/>
    </row>
    <row r="8" spans="2:13" s="17" customFormat="1" ht="40.5">
      <c r="B8" s="118" t="s">
        <v>564</v>
      </c>
      <c r="C8" s="752">
        <v>4.4478332697928582E-3</v>
      </c>
      <c r="D8" s="19" t="s">
        <v>433</v>
      </c>
      <c r="E8" s="19" t="s">
        <v>433</v>
      </c>
      <c r="F8" s="20" t="s">
        <v>433</v>
      </c>
      <c r="G8" s="752">
        <v>3.8410944488292556E-3</v>
      </c>
      <c r="H8" s="177"/>
      <c r="I8" s="177"/>
      <c r="J8" s="107"/>
      <c r="K8" s="107"/>
      <c r="L8" s="107"/>
      <c r="M8" s="21"/>
    </row>
    <row r="9" spans="2:13" s="17" customFormat="1" ht="27">
      <c r="B9" s="118" t="s">
        <v>565</v>
      </c>
      <c r="C9" s="752">
        <v>1.3978904562206124E-3</v>
      </c>
      <c r="D9" s="752">
        <v>1.5661707126076743E-2</v>
      </c>
      <c r="E9" s="19" t="s">
        <v>433</v>
      </c>
      <c r="F9" s="44">
        <v>2.5873221216041399E-3</v>
      </c>
      <c r="G9" s="752">
        <v>2.3677979479084454E-3</v>
      </c>
      <c r="H9" s="177"/>
      <c r="I9" s="177"/>
      <c r="J9" s="107"/>
      <c r="K9" s="107"/>
      <c r="L9" s="107"/>
      <c r="M9" s="21"/>
    </row>
    <row r="10" spans="2:13" s="17" customFormat="1" ht="27">
      <c r="B10" s="118" t="s">
        <v>566</v>
      </c>
      <c r="C10" s="752">
        <v>9.5310712924132675E-4</v>
      </c>
      <c r="D10" s="29">
        <v>3.9154267815191858E-3</v>
      </c>
      <c r="E10" s="19" t="s">
        <v>433</v>
      </c>
      <c r="F10" s="20" t="s">
        <v>433</v>
      </c>
      <c r="G10" s="752">
        <v>1.2102078400420941E-3</v>
      </c>
      <c r="H10" s="177"/>
      <c r="I10" s="177"/>
      <c r="J10" s="107"/>
      <c r="K10" s="107"/>
      <c r="L10" s="107"/>
      <c r="M10" s="21"/>
    </row>
    <row r="11" spans="2:13" s="17" customFormat="1" ht="17.25" customHeight="1">
      <c r="B11" s="118" t="s">
        <v>567</v>
      </c>
      <c r="C11" s="752">
        <v>4.6321006481128482E-2</v>
      </c>
      <c r="D11" s="752">
        <v>1.331245105716523E-2</v>
      </c>
      <c r="E11" s="29">
        <v>2.2522522522522521E-2</v>
      </c>
      <c r="F11" s="211">
        <v>1.0996119016817595E-2</v>
      </c>
      <c r="G11" s="752">
        <v>4.0673506971849516E-2</v>
      </c>
      <c r="H11" s="177"/>
      <c r="I11" s="177"/>
      <c r="J11" s="107"/>
      <c r="K11" s="107"/>
      <c r="L11" s="107"/>
      <c r="M11" s="21"/>
    </row>
    <row r="12" spans="2:13" s="17" customFormat="1" ht="16.5" customHeight="1">
      <c r="B12" s="118" t="s">
        <v>568</v>
      </c>
      <c r="C12" s="752">
        <v>2.0904816368026432E-2</v>
      </c>
      <c r="D12" s="752">
        <v>6.2646828504306969E-3</v>
      </c>
      <c r="E12" s="752">
        <v>6.7567567567567571E-3</v>
      </c>
      <c r="F12" s="211">
        <v>2.0698576972833119E-2</v>
      </c>
      <c r="G12" s="752">
        <v>1.9573796369376478E-2</v>
      </c>
      <c r="H12" s="177"/>
      <c r="I12" s="177"/>
      <c r="J12" s="107"/>
      <c r="K12" s="107"/>
      <c r="L12" s="107"/>
      <c r="M12" s="21"/>
    </row>
    <row r="13" spans="2:13" s="17" customFormat="1" ht="13.5" customHeight="1">
      <c r="B13" s="119" t="s">
        <v>569</v>
      </c>
      <c r="C13" s="752">
        <v>0.34083110941669842</v>
      </c>
      <c r="D13" s="752">
        <v>3.1323414252153486E-2</v>
      </c>
      <c r="E13" s="752">
        <v>1.8018018018018018E-2</v>
      </c>
      <c r="F13" s="211">
        <v>5.4980595084087966E-2</v>
      </c>
      <c r="G13" s="752">
        <v>0.28929229150223623</v>
      </c>
      <c r="H13" s="177"/>
      <c r="I13" s="177"/>
      <c r="J13" s="107"/>
      <c r="K13" s="107"/>
      <c r="L13" s="107"/>
      <c r="M13" s="21"/>
    </row>
    <row r="14" spans="2:13" s="17" customFormat="1" ht="14.25" customHeight="1">
      <c r="B14" s="118" t="s">
        <v>570</v>
      </c>
      <c r="C14" s="752">
        <v>2.3509975854619392E-2</v>
      </c>
      <c r="D14" s="752">
        <v>1.0180109631949883E-2</v>
      </c>
      <c r="E14" s="19" t="s">
        <v>433</v>
      </c>
      <c r="F14" s="211">
        <v>2.5873221216041399E-3</v>
      </c>
      <c r="G14" s="752">
        <v>2.0468297816364115E-2</v>
      </c>
      <c r="H14" s="177"/>
      <c r="I14" s="177"/>
      <c r="J14" s="107"/>
      <c r="K14" s="107"/>
      <c r="L14" s="107"/>
      <c r="M14" s="21"/>
    </row>
    <row r="15" spans="2:13" s="17" customFormat="1" ht="15" customHeight="1">
      <c r="B15" s="119" t="s">
        <v>134</v>
      </c>
      <c r="C15" s="752">
        <v>4.0665904180963277E-3</v>
      </c>
      <c r="D15" s="752">
        <v>4.6985121378230231E-3</v>
      </c>
      <c r="E15" s="19" t="s">
        <v>433</v>
      </c>
      <c r="F15" s="211">
        <v>7.7619663648124193E-3</v>
      </c>
      <c r="G15" s="752">
        <v>4.367271770586688E-3</v>
      </c>
      <c r="H15" s="177"/>
      <c r="I15" s="177"/>
      <c r="J15" s="107"/>
      <c r="K15" s="107"/>
      <c r="L15" s="107"/>
      <c r="M15" s="21"/>
    </row>
    <row r="16" spans="2:13" s="17" customFormat="1" ht="18" customHeight="1" thickBot="1">
      <c r="B16" s="176" t="s">
        <v>434</v>
      </c>
      <c r="C16" s="19" t="s">
        <v>433</v>
      </c>
      <c r="D16" s="19" t="s">
        <v>433</v>
      </c>
      <c r="E16" s="19" t="s">
        <v>433</v>
      </c>
      <c r="F16" s="64" t="s">
        <v>433</v>
      </c>
      <c r="G16" s="19" t="s">
        <v>433</v>
      </c>
      <c r="H16" s="177"/>
      <c r="I16" s="177"/>
      <c r="J16" s="107"/>
      <c r="K16" s="107"/>
      <c r="L16" s="107"/>
      <c r="M16" s="21"/>
    </row>
    <row r="17" spans="2:13" s="17" customFormat="1" ht="15" customHeight="1" thickBot="1">
      <c r="B17" s="255" t="s">
        <v>218</v>
      </c>
      <c r="C17" s="378">
        <v>1</v>
      </c>
      <c r="D17" s="378">
        <v>1</v>
      </c>
      <c r="E17" s="378">
        <v>1</v>
      </c>
      <c r="F17" s="379">
        <v>1</v>
      </c>
      <c r="G17" s="378">
        <v>1</v>
      </c>
      <c r="H17" s="177"/>
      <c r="I17" s="177"/>
      <c r="J17" s="107"/>
      <c r="K17" s="107"/>
      <c r="L17" s="107"/>
      <c r="M17" s="21"/>
    </row>
    <row r="18" spans="2:13" ht="13.5">
      <c r="B18" s="837" t="s">
        <v>74</v>
      </c>
      <c r="C18" s="837"/>
      <c r="D18" s="837"/>
      <c r="E18" s="837"/>
      <c r="F18" s="837"/>
      <c r="G18" s="837"/>
      <c r="H18" s="36"/>
      <c r="I18" s="36"/>
    </row>
    <row r="19" spans="2:13" ht="13.5">
      <c r="B19" s="852" t="s">
        <v>270</v>
      </c>
      <c r="C19" s="852"/>
      <c r="D19" s="852"/>
      <c r="E19" s="852"/>
      <c r="F19" s="852"/>
      <c r="G19" s="852"/>
      <c r="H19" s="36"/>
      <c r="I19" s="36"/>
    </row>
    <row r="20" spans="2:13" ht="13.5">
      <c r="B20" s="26" t="s">
        <v>437</v>
      </c>
      <c r="C20" s="36"/>
      <c r="D20" s="36"/>
      <c r="E20" s="36"/>
      <c r="F20" s="36"/>
      <c r="G20" s="36"/>
      <c r="H20" s="36"/>
      <c r="I20" s="36"/>
    </row>
  </sheetData>
  <mergeCells count="3">
    <mergeCell ref="B2:G2"/>
    <mergeCell ref="B18:G18"/>
    <mergeCell ref="B19:G19"/>
  </mergeCells>
  <pageMargins left="0.7" right="0.7" top="0.75" bottom="0.75" header="0.3" footer="0.3"/>
  <pageSetup paperSize="9" scale="89"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07"/>
  <dimension ref="B2:O24"/>
  <sheetViews>
    <sheetView workbookViewId="0">
      <selection activeCell="K19" sqref="K19"/>
    </sheetView>
  </sheetViews>
  <sheetFormatPr defaultRowHeight="12.75"/>
  <cols>
    <col min="1" max="1" width="3.140625" customWidth="1"/>
    <col min="2" max="2" width="8.7109375" style="7" customWidth="1"/>
    <col min="3" max="8" width="12.7109375" customWidth="1"/>
  </cols>
  <sheetData>
    <row r="2" spans="2:15" ht="15" customHeight="1">
      <c r="B2" s="936" t="s">
        <v>573</v>
      </c>
      <c r="C2" s="936"/>
      <c r="D2" s="936"/>
      <c r="E2" s="936"/>
      <c r="F2" s="936"/>
      <c r="G2" s="936"/>
      <c r="H2" s="936"/>
    </row>
    <row r="3" spans="2:15" ht="9.75" customHeight="1"/>
    <row r="4" spans="2:15" ht="42.75" customHeight="1">
      <c r="B4" s="325" t="s">
        <v>80</v>
      </c>
      <c r="C4" s="324" t="s">
        <v>574</v>
      </c>
      <c r="D4" s="324" t="s">
        <v>575</v>
      </c>
      <c r="E4" s="324" t="s">
        <v>567</v>
      </c>
      <c r="F4" s="324" t="s">
        <v>569</v>
      </c>
      <c r="G4" s="324" t="s">
        <v>576</v>
      </c>
      <c r="H4" s="324" t="s">
        <v>134</v>
      </c>
    </row>
    <row r="5" spans="2:15" ht="13.5">
      <c r="B5" s="243">
        <v>2002</v>
      </c>
      <c r="C5" s="159">
        <v>0.56100000000000005</v>
      </c>
      <c r="D5" s="159">
        <v>2.3E-2</v>
      </c>
      <c r="E5" s="159">
        <v>0.03</v>
      </c>
      <c r="F5" s="27">
        <v>0.32400000000000001</v>
      </c>
      <c r="G5" s="27">
        <v>5.8000000000000003E-2</v>
      </c>
      <c r="H5" s="27">
        <v>4.0000000000000001E-3</v>
      </c>
    </row>
    <row r="6" spans="2:15" ht="13.5">
      <c r="B6" s="243">
        <v>2004</v>
      </c>
      <c r="C6" s="159">
        <v>0.57799999999999996</v>
      </c>
      <c r="D6" s="159">
        <v>1.9E-2</v>
      </c>
      <c r="E6" s="159">
        <v>3.4000000000000002E-2</v>
      </c>
      <c r="F6" s="27">
        <v>0.32800000000000001</v>
      </c>
      <c r="G6" s="27">
        <v>3.5000000000000003E-2</v>
      </c>
      <c r="H6" s="27">
        <v>6.0000000000000001E-3</v>
      </c>
    </row>
    <row r="7" spans="2:15" ht="13.5">
      <c r="B7" s="243">
        <v>2006</v>
      </c>
      <c r="C7" s="159">
        <v>0.61499999999999999</v>
      </c>
      <c r="D7" s="159">
        <v>1.6E-2</v>
      </c>
      <c r="E7" s="159">
        <v>2.5000000000000001E-2</v>
      </c>
      <c r="F7" s="27">
        <v>0.28599999999999998</v>
      </c>
      <c r="G7" s="27">
        <v>4.8000000000000001E-2</v>
      </c>
      <c r="H7" s="27">
        <v>0.01</v>
      </c>
    </row>
    <row r="8" spans="2:15" ht="13.5">
      <c r="B8" s="243">
        <v>2008</v>
      </c>
      <c r="C8" s="159">
        <v>0.59399999999999997</v>
      </c>
      <c r="D8" s="159">
        <v>2.5000000000000001E-2</v>
      </c>
      <c r="E8" s="159">
        <v>1.9E-2</v>
      </c>
      <c r="F8" s="27">
        <v>0.311</v>
      </c>
      <c r="G8" s="27">
        <v>4.5999999999999999E-2</v>
      </c>
      <c r="H8" s="27">
        <v>7.0000000000000001E-3</v>
      </c>
    </row>
    <row r="9" spans="2:15" ht="13.5">
      <c r="B9" s="243">
        <v>2010</v>
      </c>
      <c r="C9" s="159">
        <v>0.61399999999999999</v>
      </c>
      <c r="D9" s="159">
        <v>2.7E-2</v>
      </c>
      <c r="E9" s="159">
        <v>1.6E-2</v>
      </c>
      <c r="F9" s="27">
        <v>0.29799999999999999</v>
      </c>
      <c r="G9" s="27">
        <v>3.9E-2</v>
      </c>
      <c r="H9" s="27">
        <v>6.0000000000000001E-3</v>
      </c>
    </row>
    <row r="10" spans="2:15" ht="13.5">
      <c r="B10" s="243">
        <v>2012</v>
      </c>
      <c r="C10" s="159">
        <v>0.625</v>
      </c>
      <c r="D10" s="159">
        <v>0.02</v>
      </c>
      <c r="E10" s="159">
        <v>1.6E-2</v>
      </c>
      <c r="F10" s="27">
        <v>0.30399999999999999</v>
      </c>
      <c r="G10" s="27">
        <v>3.3000000000000002E-2</v>
      </c>
      <c r="H10" s="27">
        <v>2E-3</v>
      </c>
    </row>
    <row r="11" spans="2:15" ht="13.5">
      <c r="B11" s="243">
        <v>2014</v>
      </c>
      <c r="C11" s="159">
        <v>0.63900000000000001</v>
      </c>
      <c r="D11" s="159">
        <v>2.5000000000000001E-2</v>
      </c>
      <c r="E11" s="159">
        <v>3.1E-2</v>
      </c>
      <c r="F11" s="27">
        <v>0.27800000000000002</v>
      </c>
      <c r="G11" s="27">
        <v>2.4E-2</v>
      </c>
      <c r="H11" s="27">
        <v>3.0000000000000001E-3</v>
      </c>
      <c r="J11" s="665"/>
      <c r="K11" s="665"/>
      <c r="L11" s="665"/>
      <c r="M11" s="665"/>
      <c r="N11" s="665"/>
      <c r="O11" s="665"/>
    </row>
    <row r="12" spans="2:15" ht="13.5">
      <c r="B12" s="243">
        <v>2016</v>
      </c>
      <c r="C12" s="159">
        <v>0.65400000000000003</v>
      </c>
      <c r="D12" s="159">
        <v>0.02</v>
      </c>
      <c r="E12" s="159">
        <v>0.03</v>
      </c>
      <c r="F12" s="27">
        <v>0.27200000000000002</v>
      </c>
      <c r="G12" s="27">
        <v>2.1000000000000001E-2</v>
      </c>
      <c r="H12" s="27">
        <v>4.0000000000000001E-3</v>
      </c>
    </row>
    <row r="13" spans="2:15" ht="13.5">
      <c r="B13" s="243">
        <v>2017</v>
      </c>
      <c r="C13" s="159">
        <v>0.65900000000000003</v>
      </c>
      <c r="D13" s="159">
        <v>1.4999999999999999E-2</v>
      </c>
      <c r="E13" s="159">
        <v>3.1E-2</v>
      </c>
      <c r="F13" s="27">
        <v>0.26900000000000002</v>
      </c>
      <c r="G13" s="27">
        <v>2.1000000000000001E-2</v>
      </c>
      <c r="H13" s="27">
        <v>5.0000000000000001E-3</v>
      </c>
    </row>
    <row r="14" spans="2:15" ht="13.5">
      <c r="B14" s="243">
        <v>2018</v>
      </c>
      <c r="C14" s="159">
        <v>0.64700000000000002</v>
      </c>
      <c r="D14" s="159">
        <v>1.7000000000000001E-2</v>
      </c>
      <c r="E14" s="159">
        <v>3.5000000000000003E-2</v>
      </c>
      <c r="F14" s="27">
        <v>0.27700000000000002</v>
      </c>
      <c r="G14" s="27">
        <v>0.02</v>
      </c>
      <c r="H14" s="27">
        <v>5.0000000000000001E-3</v>
      </c>
    </row>
    <row r="15" spans="2:15" ht="13.5">
      <c r="B15" s="243">
        <v>2019</v>
      </c>
      <c r="C15" s="159">
        <v>0.58799999999999997</v>
      </c>
      <c r="D15" s="159">
        <v>2.4E-2</v>
      </c>
      <c r="E15" s="159">
        <v>4.7E-2</v>
      </c>
      <c r="F15" s="27">
        <v>0.30399999999999999</v>
      </c>
      <c r="G15" s="27">
        <v>3.2000000000000001E-2</v>
      </c>
      <c r="H15" s="27">
        <v>5.0000000000000001E-3</v>
      </c>
    </row>
    <row r="16" spans="2:15" ht="13.5">
      <c r="B16" s="243">
        <v>2020</v>
      </c>
      <c r="C16" s="159">
        <v>0.60499999999999998</v>
      </c>
      <c r="D16" s="159">
        <v>2.1999999999999999E-2</v>
      </c>
      <c r="E16" s="159">
        <v>5.6000000000000001E-2</v>
      </c>
      <c r="F16" s="27">
        <v>0.28799999999999998</v>
      </c>
      <c r="G16" s="27">
        <v>2.4E-2</v>
      </c>
      <c r="H16" s="27">
        <v>6.0000000000000001E-3</v>
      </c>
    </row>
    <row r="17" spans="2:8" ht="13.5">
      <c r="B17" s="243">
        <v>2021</v>
      </c>
      <c r="C17" s="159">
        <v>0.60299999999999998</v>
      </c>
      <c r="D17" s="159">
        <v>2.5999999999999999E-2</v>
      </c>
      <c r="E17" s="159">
        <v>6.6000000000000003E-2</v>
      </c>
      <c r="F17" s="27">
        <v>0.28499999999999998</v>
      </c>
      <c r="G17" s="27">
        <v>1.6E-2</v>
      </c>
      <c r="H17" s="27">
        <v>5.0000000000000001E-3</v>
      </c>
    </row>
    <row r="18" spans="2:8" ht="13.5">
      <c r="B18" s="243">
        <v>2022</v>
      </c>
      <c r="C18" s="159">
        <v>0.59899999999999998</v>
      </c>
      <c r="D18" s="159">
        <v>2.7E-2</v>
      </c>
      <c r="E18" s="159">
        <v>5.7000000000000002E-2</v>
      </c>
      <c r="F18" s="27">
        <v>0.28799999999999998</v>
      </c>
      <c r="G18" s="27">
        <v>2.5000000000000001E-2</v>
      </c>
      <c r="H18" s="27">
        <v>4.0000000000000001E-3</v>
      </c>
    </row>
    <row r="19" spans="2:8" ht="14.25" thickBot="1">
      <c r="B19" s="243">
        <v>2023</v>
      </c>
      <c r="C19" s="159">
        <v>0.56500920810313104</v>
      </c>
      <c r="D19" s="159">
        <v>2.0889239673770061E-2</v>
      </c>
      <c r="E19" s="752">
        <v>4.0673506971849516E-2</v>
      </c>
      <c r="F19" s="752">
        <v>0.28929229150223623</v>
      </c>
      <c r="G19" s="27">
        <v>0.02</v>
      </c>
      <c r="H19" s="27">
        <v>4.0000000000000001E-3</v>
      </c>
    </row>
    <row r="20" spans="2:8" ht="14.25" thickBot="1">
      <c r="B20" s="691" t="s">
        <v>448</v>
      </c>
      <c r="C20" s="380">
        <f>(C19-C5)/C5</f>
        <v>7.1465385082548835E-3</v>
      </c>
      <c r="D20" s="380">
        <f t="shared" ref="D20:H20" si="0">(D19-D5)/D5</f>
        <v>-9.1772188096953852E-2</v>
      </c>
      <c r="E20" s="380">
        <f>(E19-E5)/E5</f>
        <v>0.35578356572831726</v>
      </c>
      <c r="F20" s="380">
        <f t="shared" si="0"/>
        <v>-0.10712255709186351</v>
      </c>
      <c r="G20" s="380">
        <f t="shared" si="0"/>
        <v>-0.65517241379310354</v>
      </c>
      <c r="H20" s="380">
        <f t="shared" si="0"/>
        <v>0</v>
      </c>
    </row>
    <row r="21" spans="2:8" ht="15.6" customHeight="1">
      <c r="B21" s="811" t="s">
        <v>74</v>
      </c>
      <c r="C21" s="811"/>
      <c r="D21" s="811"/>
      <c r="E21" s="811"/>
      <c r="F21" s="811"/>
      <c r="G21" s="811"/>
      <c r="H21" s="811"/>
    </row>
    <row r="22" spans="2:8" s="26" customFormat="1" ht="29.25" customHeight="1">
      <c r="B22" s="943" t="s">
        <v>577</v>
      </c>
      <c r="C22" s="943"/>
      <c r="D22" s="943"/>
      <c r="E22" s="943"/>
      <c r="F22" s="943"/>
      <c r="G22" s="943"/>
      <c r="H22" s="943"/>
    </row>
    <row r="24" spans="2:8">
      <c r="C24" s="16"/>
      <c r="D24" s="16"/>
      <c r="E24" s="16"/>
      <c r="F24" s="16"/>
      <c r="G24" s="16"/>
      <c r="H24" s="16"/>
    </row>
  </sheetData>
  <mergeCells count="3">
    <mergeCell ref="B2:H2"/>
    <mergeCell ref="B21:H21"/>
    <mergeCell ref="B22:H22"/>
  </mergeCells>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8">
    <tabColor rgb="FF7030A0"/>
  </sheetPr>
  <dimension ref="A1"/>
  <sheetViews>
    <sheetView workbookViewId="0">
      <selection activeCell="R43" sqref="R43"/>
    </sheetView>
  </sheetViews>
  <sheetFormatPr defaultRowHeight="12.75"/>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72">
    <pageSetUpPr fitToPage="1"/>
  </sheetPr>
  <dimension ref="A2:M21"/>
  <sheetViews>
    <sheetView workbookViewId="0">
      <selection activeCell="I7" sqref="I7"/>
    </sheetView>
  </sheetViews>
  <sheetFormatPr defaultColWidth="9.140625" defaultRowHeight="12.75"/>
  <cols>
    <col min="1" max="1" width="14.140625" style="178" customWidth="1"/>
    <col min="2" max="9" width="12.7109375" style="178" customWidth="1"/>
    <col min="10" max="10" width="9.140625" style="178"/>
    <col min="11" max="11" width="13.7109375" style="178" customWidth="1"/>
    <col min="12" max="16382" width="9.140625" style="178"/>
    <col min="16383" max="16384" width="9.140625" style="178" bestFit="1"/>
  </cols>
  <sheetData>
    <row r="2" spans="1:13" ht="23.25">
      <c r="A2" s="829" t="s">
        <v>578</v>
      </c>
      <c r="B2" s="829"/>
      <c r="C2" s="829"/>
      <c r="D2" s="829"/>
      <c r="E2" s="829"/>
      <c r="F2" s="829"/>
      <c r="G2" s="829"/>
      <c r="H2" s="829"/>
      <c r="I2" s="829"/>
    </row>
    <row r="3" spans="1:13" ht="12" customHeight="1">
      <c r="A3" s="318"/>
      <c r="B3" s="318"/>
      <c r="C3" s="318"/>
      <c r="D3" s="318"/>
      <c r="E3" s="318"/>
      <c r="F3" s="318"/>
      <c r="G3" s="318"/>
      <c r="H3" s="318"/>
      <c r="I3" s="318"/>
    </row>
    <row r="4" spans="1:13" ht="17.25" customHeight="1">
      <c r="A4" s="948" t="s">
        <v>579</v>
      </c>
      <c r="B4" s="948"/>
      <c r="C4" s="948"/>
      <c r="D4" s="948"/>
      <c r="E4" s="948"/>
      <c r="F4" s="948"/>
      <c r="G4" s="948"/>
      <c r="H4" s="948"/>
      <c r="I4" s="948"/>
    </row>
    <row r="6" spans="1:13" ht="25.5" customHeight="1">
      <c r="A6" s="179"/>
      <c r="B6" s="949" t="s">
        <v>580</v>
      </c>
      <c r="C6" s="949"/>
      <c r="D6" s="950" t="s">
        <v>581</v>
      </c>
      <c r="E6" s="950"/>
      <c r="F6" s="951" t="s">
        <v>582</v>
      </c>
      <c r="G6" s="951"/>
      <c r="H6" s="951" t="s">
        <v>583</v>
      </c>
      <c r="I6" s="951"/>
    </row>
    <row r="7" spans="1:13" ht="18" customHeight="1">
      <c r="A7" s="179" t="s">
        <v>584</v>
      </c>
      <c r="B7" s="338" t="s">
        <v>585</v>
      </c>
      <c r="C7" s="299" t="s">
        <v>586</v>
      </c>
      <c r="D7" s="338" t="s">
        <v>585</v>
      </c>
      <c r="E7" s="299" t="s">
        <v>586</v>
      </c>
      <c r="F7" s="338" t="s">
        <v>585</v>
      </c>
      <c r="G7" s="338" t="s">
        <v>586</v>
      </c>
      <c r="H7" s="296" t="s">
        <v>585</v>
      </c>
      <c r="I7" s="338" t="s">
        <v>586</v>
      </c>
    </row>
    <row r="8" spans="1:13" ht="13.5">
      <c r="A8" s="181" t="s">
        <v>150</v>
      </c>
      <c r="B8" s="96">
        <v>334984</v>
      </c>
      <c r="C8" s="182">
        <v>0.19952623657079618</v>
      </c>
      <c r="D8" s="88">
        <v>257356</v>
      </c>
      <c r="E8" s="612">
        <v>0.17996885321219605</v>
      </c>
      <c r="F8" s="96">
        <v>289887</v>
      </c>
      <c r="G8" s="614">
        <v>0.17373858572007356</v>
      </c>
      <c r="H8" s="183">
        <v>161601</v>
      </c>
      <c r="I8" s="182">
        <v>0.19807855187824128</v>
      </c>
      <c r="K8" s="392"/>
      <c r="L8" s="392"/>
      <c r="M8" s="611"/>
    </row>
    <row r="9" spans="1:13" ht="13.5">
      <c r="A9" s="181" t="s">
        <v>151</v>
      </c>
      <c r="B9" s="96">
        <v>158649</v>
      </c>
      <c r="C9" s="182">
        <v>0.16822522068764414</v>
      </c>
      <c r="D9" s="88">
        <v>158218</v>
      </c>
      <c r="E9" s="612">
        <v>0.18037920927194145</v>
      </c>
      <c r="F9" s="96">
        <v>158597</v>
      </c>
      <c r="G9" s="614">
        <v>0.17225978483411808</v>
      </c>
      <c r="H9" s="183">
        <v>158566</v>
      </c>
      <c r="I9" s="182">
        <v>0.20639707806111757</v>
      </c>
      <c r="K9" s="692"/>
      <c r="L9" s="392"/>
      <c r="M9" s="611"/>
    </row>
    <row r="10" spans="1:13" ht="13.5">
      <c r="A10" s="181" t="s">
        <v>153</v>
      </c>
      <c r="B10" s="96">
        <v>661686</v>
      </c>
      <c r="C10" s="182">
        <v>0.16103467393013229</v>
      </c>
      <c r="D10" s="88">
        <v>531150</v>
      </c>
      <c r="E10" s="612">
        <v>0.19744567781132868</v>
      </c>
      <c r="F10" s="96">
        <v>655154</v>
      </c>
      <c r="G10" s="614">
        <v>0.19133242956095003</v>
      </c>
      <c r="H10" s="183">
        <v>448171</v>
      </c>
      <c r="I10" s="182">
        <v>0.10947725989169795</v>
      </c>
      <c r="K10" s="692"/>
      <c r="L10" s="692"/>
      <c r="M10" s="611"/>
    </row>
    <row r="11" spans="1:13" ht="13.5">
      <c r="A11" s="181" t="s">
        <v>154</v>
      </c>
      <c r="B11" s="96">
        <v>657067</v>
      </c>
      <c r="C11" s="182">
        <v>0.22836021070945359</v>
      </c>
      <c r="D11" s="88">
        <v>207506</v>
      </c>
      <c r="E11" s="612">
        <v>0.10058326914771352</v>
      </c>
      <c r="F11" s="96">
        <v>532175</v>
      </c>
      <c r="G11" s="614">
        <v>0.2186208655936131</v>
      </c>
      <c r="H11" s="183">
        <v>223506</v>
      </c>
      <c r="I11" s="182">
        <v>0.12396201927876563</v>
      </c>
      <c r="K11" s="692"/>
      <c r="L11" s="692"/>
      <c r="M11" s="611"/>
    </row>
    <row r="12" spans="1:13" ht="13.5">
      <c r="A12" s="181" t="s">
        <v>155</v>
      </c>
      <c r="B12" s="96">
        <v>107096</v>
      </c>
      <c r="C12" s="182">
        <v>7.5831826907213351E-2</v>
      </c>
      <c r="D12" s="88">
        <v>68333</v>
      </c>
      <c r="E12" s="612">
        <v>4.2357038100444937E-2</v>
      </c>
      <c r="F12" s="96">
        <v>44779</v>
      </c>
      <c r="G12" s="614">
        <v>4.0491661859041017E-2</v>
      </c>
      <c r="H12" s="183">
        <v>26901</v>
      </c>
      <c r="I12" s="182">
        <v>5.4557955024823961E-2</v>
      </c>
      <c r="K12" s="692"/>
      <c r="L12" s="692"/>
      <c r="M12" s="611"/>
    </row>
    <row r="13" spans="1:13" ht="13.5">
      <c r="A13" s="181" t="s">
        <v>156</v>
      </c>
      <c r="B13" s="96">
        <v>79596</v>
      </c>
      <c r="C13" s="182">
        <v>6.2521649994697961E-2</v>
      </c>
      <c r="D13" s="88">
        <v>75875</v>
      </c>
      <c r="E13" s="612">
        <v>6.5716139190896833E-2</v>
      </c>
      <c r="F13" s="96">
        <v>74827</v>
      </c>
      <c r="G13" s="614">
        <v>6.2075407679142804E-2</v>
      </c>
      <c r="H13" s="183">
        <v>75878</v>
      </c>
      <c r="I13" s="182">
        <v>9.69913730623264E-2</v>
      </c>
      <c r="K13" s="692"/>
      <c r="L13" s="692"/>
      <c r="M13" s="611"/>
    </row>
    <row r="14" spans="1:13" ht="13.5">
      <c r="A14" s="181" t="s">
        <v>157</v>
      </c>
      <c r="B14" s="96">
        <v>96179</v>
      </c>
      <c r="C14" s="182">
        <v>7.8326062295031237E-2</v>
      </c>
      <c r="D14" s="88">
        <v>118773</v>
      </c>
      <c r="E14" s="612">
        <v>0.10871431657336589</v>
      </c>
      <c r="F14" s="96">
        <v>86574</v>
      </c>
      <c r="G14" s="614">
        <v>8.2456533023472875E-2</v>
      </c>
      <c r="H14" s="183">
        <v>95562</v>
      </c>
      <c r="I14" s="182">
        <v>0.12503270984016665</v>
      </c>
      <c r="K14" s="692"/>
      <c r="L14" s="692"/>
      <c r="M14" s="611"/>
    </row>
    <row r="15" spans="1:13" ht="13.5">
      <c r="A15" s="181" t="s">
        <v>210</v>
      </c>
      <c r="B15" s="96">
        <v>65719</v>
      </c>
      <c r="C15" s="182">
        <v>0.19957484929926053</v>
      </c>
      <c r="D15" s="88">
        <v>67561</v>
      </c>
      <c r="E15" s="612">
        <v>0.21001635094219973</v>
      </c>
      <c r="F15" s="96">
        <v>58505</v>
      </c>
      <c r="G15" s="614">
        <v>0.18823518056163291</v>
      </c>
      <c r="H15" s="183">
        <v>61301</v>
      </c>
      <c r="I15" s="182">
        <v>0.23902007267963254</v>
      </c>
      <c r="K15" s="692"/>
      <c r="L15" s="392"/>
      <c r="M15" s="611"/>
    </row>
    <row r="16" spans="1:13" ht="14.25" thickBot="1">
      <c r="A16" s="184" t="s">
        <v>159</v>
      </c>
      <c r="B16" s="98">
        <v>687239</v>
      </c>
      <c r="C16" s="182">
        <v>0.46226548353508096</v>
      </c>
      <c r="D16" s="91">
        <v>460021</v>
      </c>
      <c r="E16" s="612">
        <v>0.27748331707717244</v>
      </c>
      <c r="F16" s="98">
        <v>685459</v>
      </c>
      <c r="G16" s="615">
        <v>0.5262766330714973</v>
      </c>
      <c r="H16" s="186">
        <v>621323</v>
      </c>
      <c r="I16" s="185">
        <v>0.44979404206030332</v>
      </c>
      <c r="K16" s="692"/>
      <c r="L16" s="392"/>
      <c r="M16" s="611"/>
    </row>
    <row r="17" spans="1:13" ht="14.25" thickBot="1">
      <c r="A17" s="187" t="s">
        <v>168</v>
      </c>
      <c r="B17" s="372">
        <v>2848215</v>
      </c>
      <c r="C17" s="199">
        <v>0.18570214463918444</v>
      </c>
      <c r="D17" s="381">
        <v>1944793</v>
      </c>
      <c r="E17" s="613">
        <v>0.15075706707302799</v>
      </c>
      <c r="F17" s="381">
        <v>2585957</v>
      </c>
      <c r="G17" s="616">
        <v>0.19266372609944757</v>
      </c>
      <c r="H17" s="189">
        <v>1872809</v>
      </c>
      <c r="I17" s="188">
        <v>0.16783910609077912</v>
      </c>
      <c r="K17" s="392"/>
      <c r="L17" s="692"/>
      <c r="M17" s="611"/>
    </row>
    <row r="18" spans="1:13" ht="28.5" customHeight="1">
      <c r="A18" s="944" t="s">
        <v>587</v>
      </c>
      <c r="B18" s="944"/>
      <c r="C18" s="944"/>
      <c r="D18" s="944"/>
      <c r="E18" s="944"/>
      <c r="F18" s="944"/>
      <c r="G18" s="944"/>
      <c r="H18" s="944"/>
      <c r="I18" s="944"/>
    </row>
    <row r="19" spans="1:13" customFormat="1" ht="27.75" customHeight="1">
      <c r="A19" s="945" t="s">
        <v>588</v>
      </c>
      <c r="B19" s="945"/>
      <c r="C19" s="945"/>
      <c r="D19" s="945"/>
      <c r="E19" s="945"/>
      <c r="F19" s="945"/>
      <c r="G19" s="945"/>
      <c r="H19" s="945"/>
      <c r="I19" s="945"/>
    </row>
    <row r="20" spans="1:13" ht="13.5">
      <c r="A20" s="946" t="s">
        <v>589</v>
      </c>
      <c r="B20" s="946"/>
      <c r="C20" s="946"/>
      <c r="D20" s="946"/>
      <c r="E20" s="946"/>
      <c r="F20" s="180"/>
      <c r="G20" s="180"/>
      <c r="H20" s="180"/>
      <c r="I20" s="180"/>
    </row>
    <row r="21" spans="1:13" s="191" customFormat="1" ht="28.5" customHeight="1">
      <c r="A21" s="947" t="s">
        <v>590</v>
      </c>
      <c r="B21" s="947"/>
      <c r="C21" s="947"/>
      <c r="D21" s="947"/>
      <c r="E21" s="947"/>
      <c r="F21" s="947"/>
      <c r="G21" s="947"/>
      <c r="H21" s="947"/>
      <c r="I21" s="947"/>
    </row>
  </sheetData>
  <mergeCells count="10">
    <mergeCell ref="A18:I18"/>
    <mergeCell ref="A19:I19"/>
    <mergeCell ref="A20:E20"/>
    <mergeCell ref="A21:I21"/>
    <mergeCell ref="A2:I2"/>
    <mergeCell ref="A4:I4"/>
    <mergeCell ref="B6:C6"/>
    <mergeCell ref="D6:E6"/>
    <mergeCell ref="F6:G6"/>
    <mergeCell ref="H6:I6"/>
  </mergeCells>
  <pageMargins left="0.74803149606299213" right="0.74803149606299213" top="0.98425196850393704" bottom="0.98425196850393704" header="0.51181102362204722" footer="0.51181102362204722"/>
  <pageSetup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2:D29"/>
  <sheetViews>
    <sheetView workbookViewId="0">
      <selection activeCell="K11" sqref="K11"/>
    </sheetView>
  </sheetViews>
  <sheetFormatPr defaultRowHeight="12.75"/>
  <cols>
    <col min="3" max="3" width="11.28515625" customWidth="1"/>
    <col min="4" max="4" width="13" customWidth="1"/>
  </cols>
  <sheetData>
    <row r="2" spans="2:4" ht="27.75" customHeight="1">
      <c r="C2" s="11" t="s">
        <v>81</v>
      </c>
      <c r="D2" s="11" t="s">
        <v>82</v>
      </c>
    </row>
    <row r="3" spans="2:4" ht="13.5">
      <c r="B3" s="38">
        <v>1996</v>
      </c>
      <c r="C3" s="40">
        <v>5794399</v>
      </c>
      <c r="D3" s="40">
        <v>1453018</v>
      </c>
    </row>
    <row r="4" spans="2:4" ht="13.5">
      <c r="B4" s="38"/>
      <c r="C4" s="40">
        <v>6857000</v>
      </c>
      <c r="D4" s="40">
        <v>1041000</v>
      </c>
    </row>
    <row r="5" spans="2:4" ht="13.5">
      <c r="B5" s="38"/>
      <c r="C5" s="40">
        <v>6994000</v>
      </c>
      <c r="D5" s="40">
        <v>984000</v>
      </c>
    </row>
    <row r="6" spans="2:4" ht="13.5">
      <c r="B6" s="38"/>
      <c r="C6" s="40">
        <v>6176000</v>
      </c>
      <c r="D6" s="40">
        <v>1329000</v>
      </c>
    </row>
    <row r="7" spans="2:4" ht="13.5">
      <c r="B7" s="38"/>
      <c r="C7" s="40">
        <v>7680421</v>
      </c>
      <c r="D7" s="40">
        <v>1836000</v>
      </c>
    </row>
    <row r="8" spans="2:4" ht="13.5">
      <c r="B8" s="38"/>
      <c r="C8" s="40">
        <v>8693000</v>
      </c>
      <c r="D8" s="40">
        <v>1451000</v>
      </c>
    </row>
    <row r="9" spans="2:4" ht="13.5">
      <c r="B9" s="38"/>
      <c r="C9" s="40">
        <v>9285000</v>
      </c>
      <c r="D9" s="40">
        <v>1567000</v>
      </c>
    </row>
    <row r="10" spans="2:4" ht="13.5">
      <c r="B10" s="38"/>
      <c r="C10" s="40">
        <v>8974000</v>
      </c>
      <c r="D10" s="40">
        <v>1377000</v>
      </c>
    </row>
    <row r="11" spans="2:4" ht="13.5">
      <c r="B11" s="38"/>
      <c r="C11" s="40">
        <v>8878000</v>
      </c>
      <c r="D11" s="40">
        <v>2026000</v>
      </c>
    </row>
    <row r="12" spans="2:4" ht="13.5">
      <c r="B12" s="38"/>
      <c r="C12" s="40">
        <v>9428000</v>
      </c>
      <c r="D12" s="40">
        <v>1880000</v>
      </c>
    </row>
    <row r="13" spans="2:4" ht="13.5">
      <c r="B13" s="38"/>
      <c r="C13" s="40">
        <v>9079070</v>
      </c>
      <c r="D13" s="40">
        <v>1918174</v>
      </c>
    </row>
    <row r="14" spans="2:4" ht="13.5">
      <c r="B14" s="38"/>
      <c r="C14" s="40">
        <v>10071000</v>
      </c>
      <c r="D14" s="40">
        <v>1800000</v>
      </c>
    </row>
    <row r="15" spans="2:4" ht="13.5">
      <c r="B15" s="38"/>
      <c r="C15" s="40">
        <v>10431000</v>
      </c>
      <c r="D15" s="40">
        <v>1845000</v>
      </c>
    </row>
    <row r="16" spans="2:4" ht="13.5">
      <c r="B16" s="38"/>
      <c r="C16" s="40">
        <v>10997000</v>
      </c>
      <c r="D16" s="40">
        <v>1858000</v>
      </c>
    </row>
    <row r="17" spans="2:4" ht="13.5">
      <c r="B17" s="38"/>
      <c r="C17" s="40">
        <v>11219247</v>
      </c>
      <c r="D17" s="40">
        <v>1962732</v>
      </c>
    </row>
    <row r="18" spans="2:4" ht="13.5">
      <c r="B18" s="38"/>
      <c r="C18" s="14">
        <v>11142000</v>
      </c>
      <c r="D18" s="14">
        <v>2037000</v>
      </c>
    </row>
    <row r="19" spans="2:4" ht="13.5">
      <c r="B19" s="38"/>
      <c r="C19" s="14">
        <v>11741000</v>
      </c>
      <c r="D19" s="14">
        <v>2058000</v>
      </c>
    </row>
    <row r="20" spans="2:4" ht="13.5">
      <c r="B20" s="38"/>
      <c r="C20" s="14">
        <v>12386000</v>
      </c>
      <c r="D20" s="14">
        <v>2019000</v>
      </c>
    </row>
    <row r="21" spans="2:4" ht="13.5">
      <c r="B21" s="39"/>
      <c r="C21" s="40">
        <v>12598000</v>
      </c>
      <c r="D21" s="40">
        <v>2277000</v>
      </c>
    </row>
    <row r="22" spans="2:4" ht="13.5">
      <c r="B22" s="313"/>
      <c r="C22" s="14">
        <v>13212000</v>
      </c>
      <c r="D22" s="14">
        <v>2313000</v>
      </c>
    </row>
    <row r="23" spans="2:4" ht="13.5">
      <c r="B23" s="38"/>
      <c r="C23" s="14">
        <v>12968000</v>
      </c>
      <c r="D23" s="14">
        <v>2204000</v>
      </c>
    </row>
    <row r="24" spans="2:4" ht="13.5">
      <c r="B24" s="38"/>
      <c r="C24" s="14">
        <v>13522000</v>
      </c>
      <c r="D24" s="14">
        <v>2184000</v>
      </c>
    </row>
    <row r="25" spans="2:4" ht="13.5">
      <c r="B25" s="38"/>
      <c r="C25" s="14">
        <v>14056497</v>
      </c>
      <c r="D25" s="14">
        <v>2179701</v>
      </c>
    </row>
    <row r="26" spans="2:4" ht="13.5">
      <c r="B26" s="38"/>
      <c r="C26" s="14">
        <v>14631120</v>
      </c>
      <c r="D26" s="14">
        <v>1985652</v>
      </c>
    </row>
    <row r="27" spans="2:4" ht="13.5">
      <c r="B27" s="38"/>
      <c r="C27" s="14">
        <v>15001000</v>
      </c>
      <c r="D27" s="14">
        <v>2104000</v>
      </c>
    </row>
    <row r="28" spans="2:4" ht="13.5">
      <c r="C28" s="14">
        <v>15372000</v>
      </c>
      <c r="D28" s="14">
        <v>2267000</v>
      </c>
    </row>
    <row r="29" spans="2:4" ht="14.25" thickBot="1">
      <c r="B29">
        <v>2023</v>
      </c>
      <c r="C29" s="42">
        <v>15872000</v>
      </c>
      <c r="D29" s="42">
        <v>2321000</v>
      </c>
    </row>
  </sheetData>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54"/>
  <dimension ref="B2:I20"/>
  <sheetViews>
    <sheetView workbookViewId="0">
      <selection activeCell="C5" sqref="C5:E5"/>
    </sheetView>
  </sheetViews>
  <sheetFormatPr defaultRowHeight="12.75"/>
  <cols>
    <col min="1" max="1" width="9.7109375" customWidth="1"/>
    <col min="2" max="2" width="15.140625" customWidth="1"/>
    <col min="3" max="5" width="12.7109375" customWidth="1"/>
    <col min="6" max="6" width="7" customWidth="1"/>
    <col min="7" max="7" width="7.5703125" customWidth="1"/>
  </cols>
  <sheetData>
    <row r="2" spans="2:9" ht="12.75" customHeight="1">
      <c r="I2" s="192"/>
    </row>
    <row r="3" spans="2:9" ht="31.5" customHeight="1">
      <c r="B3" s="952" t="s">
        <v>591</v>
      </c>
      <c r="C3" s="952"/>
      <c r="D3" s="952"/>
      <c r="E3" s="952"/>
      <c r="F3" s="192"/>
      <c r="G3" s="192"/>
      <c r="H3" s="192"/>
    </row>
    <row r="5" spans="2:9" ht="15" customHeight="1">
      <c r="C5" s="926" t="s">
        <v>592</v>
      </c>
      <c r="D5" s="926"/>
      <c r="E5" s="926"/>
      <c r="I5" s="297"/>
    </row>
    <row r="6" spans="2:9" ht="30">
      <c r="B6" s="298" t="s">
        <v>584</v>
      </c>
      <c r="C6" s="299" t="s">
        <v>593</v>
      </c>
      <c r="D6" s="338" t="s">
        <v>594</v>
      </c>
      <c r="E6" s="338" t="s">
        <v>595</v>
      </c>
      <c r="F6" s="297"/>
      <c r="G6" s="297"/>
      <c r="H6" s="297"/>
      <c r="I6" s="193"/>
    </row>
    <row r="7" spans="2:9" ht="14.25">
      <c r="B7" s="194" t="s">
        <v>150</v>
      </c>
      <c r="C7" s="87">
        <v>1678897</v>
      </c>
      <c r="D7" s="96">
        <v>334984</v>
      </c>
      <c r="E7" s="182">
        <f>D7/C7</f>
        <v>0.19952623657079618</v>
      </c>
      <c r="F7" s="193"/>
      <c r="G7" s="193"/>
      <c r="H7" s="195"/>
      <c r="I7" s="193"/>
    </row>
    <row r="8" spans="2:9" ht="14.25">
      <c r="B8" s="194" t="s">
        <v>151</v>
      </c>
      <c r="C8" s="87">
        <v>943075</v>
      </c>
      <c r="D8" s="96">
        <v>158649</v>
      </c>
      <c r="E8" s="182">
        <f t="shared" ref="E8:E15" si="0">D8/C8</f>
        <v>0.16822522068764414</v>
      </c>
      <c r="F8" s="193"/>
      <c r="G8" s="193"/>
      <c r="H8" s="195"/>
      <c r="I8" s="193"/>
    </row>
    <row r="9" spans="2:9" ht="14.25">
      <c r="B9" s="194" t="s">
        <v>153</v>
      </c>
      <c r="C9" s="87">
        <v>4108966</v>
      </c>
      <c r="D9" s="96">
        <v>661686</v>
      </c>
      <c r="E9" s="182">
        <f t="shared" si="0"/>
        <v>0.16103467393013229</v>
      </c>
      <c r="I9" s="193"/>
    </row>
    <row r="10" spans="2:9" ht="14.25">
      <c r="B10" s="194" t="s">
        <v>154</v>
      </c>
      <c r="C10" s="87">
        <v>2877327</v>
      </c>
      <c r="D10" s="96">
        <v>657067</v>
      </c>
      <c r="E10" s="182">
        <f>D10/C10</f>
        <v>0.22836021070945359</v>
      </c>
      <c r="I10" s="193"/>
    </row>
    <row r="11" spans="2:9" ht="14.25">
      <c r="B11" s="194" t="s">
        <v>155</v>
      </c>
      <c r="C11" s="87">
        <v>1412283</v>
      </c>
      <c r="D11" s="96">
        <v>107096</v>
      </c>
      <c r="E11" s="182">
        <f>D11/C11</f>
        <v>7.5831826907213351E-2</v>
      </c>
      <c r="I11" s="193"/>
    </row>
    <row r="12" spans="2:9" ht="14.25">
      <c r="B12" s="194" t="s">
        <v>156</v>
      </c>
      <c r="C12" s="87">
        <v>1273095</v>
      </c>
      <c r="D12" s="96">
        <v>79596</v>
      </c>
      <c r="E12" s="182">
        <f>D12/C12</f>
        <v>6.2521649994697961E-2</v>
      </c>
      <c r="F12" s="193"/>
      <c r="G12" s="193"/>
      <c r="H12" s="195"/>
      <c r="I12" s="193"/>
    </row>
    <row r="13" spans="2:9" ht="14.25">
      <c r="B13" s="194" t="s">
        <v>157</v>
      </c>
      <c r="C13" s="87">
        <v>1227931</v>
      </c>
      <c r="D13" s="96">
        <v>96179</v>
      </c>
      <c r="E13" s="182">
        <f t="shared" si="0"/>
        <v>7.8326062295031237E-2</v>
      </c>
      <c r="F13" s="193"/>
      <c r="G13" s="193"/>
      <c r="H13" s="195"/>
      <c r="I13" s="193"/>
    </row>
    <row r="14" spans="2:9" ht="14.25">
      <c r="B14" s="194" t="s">
        <v>210</v>
      </c>
      <c r="C14" s="87">
        <v>329295</v>
      </c>
      <c r="D14" s="96">
        <v>65719</v>
      </c>
      <c r="E14" s="182">
        <f t="shared" si="0"/>
        <v>0.19957484929926053</v>
      </c>
      <c r="F14" s="193"/>
      <c r="G14" s="193"/>
      <c r="H14" s="195"/>
      <c r="I14" s="193"/>
    </row>
    <row r="15" spans="2:9" ht="15" thickBot="1">
      <c r="B15" s="196" t="s">
        <v>159</v>
      </c>
      <c r="C15" s="90">
        <v>1486676</v>
      </c>
      <c r="D15" s="98">
        <v>687239</v>
      </c>
      <c r="E15" s="182">
        <f t="shared" si="0"/>
        <v>0.46226548353508096</v>
      </c>
      <c r="F15" s="193"/>
      <c r="G15" s="193"/>
      <c r="H15" s="195"/>
      <c r="I15" s="197"/>
    </row>
    <row r="16" spans="2:9" ht="18" customHeight="1" thickBot="1">
      <c r="B16" s="198" t="s">
        <v>168</v>
      </c>
      <c r="C16" s="250">
        <v>15337545</v>
      </c>
      <c r="D16" s="372">
        <v>2848215</v>
      </c>
      <c r="E16" s="199">
        <f>D16/C16</f>
        <v>0.18570214463918444</v>
      </c>
      <c r="F16" s="200"/>
      <c r="G16" s="200"/>
      <c r="H16" s="201"/>
      <c r="I16" s="202"/>
    </row>
    <row r="17" spans="2:9" ht="41.25" customHeight="1">
      <c r="B17" s="953" t="s">
        <v>587</v>
      </c>
      <c r="C17" s="953"/>
      <c r="D17" s="953"/>
      <c r="E17" s="953"/>
      <c r="F17" s="203"/>
      <c r="G17" s="203"/>
      <c r="H17" s="203"/>
      <c r="I17" s="203"/>
    </row>
    <row r="18" spans="2:9" ht="54" customHeight="1">
      <c r="B18" s="945" t="s">
        <v>588</v>
      </c>
      <c r="C18" s="945"/>
      <c r="D18" s="945"/>
      <c r="E18" s="945"/>
      <c r="F18" s="203"/>
      <c r="G18" s="203"/>
      <c r="H18" s="203"/>
      <c r="I18" s="203"/>
    </row>
    <row r="19" spans="2:9" ht="15.75" customHeight="1">
      <c r="B19" s="945" t="s">
        <v>596</v>
      </c>
      <c r="C19" s="945"/>
      <c r="D19" s="945"/>
      <c r="E19" s="337"/>
      <c r="F19" s="203"/>
      <c r="G19" s="203"/>
      <c r="H19" s="203"/>
      <c r="I19" s="202"/>
    </row>
    <row r="20" spans="2:9" ht="14.25">
      <c r="B20" s="945" t="s">
        <v>336</v>
      </c>
      <c r="C20" s="945"/>
      <c r="D20" s="945"/>
      <c r="E20" s="51"/>
    </row>
  </sheetData>
  <mergeCells count="6">
    <mergeCell ref="B20:D20"/>
    <mergeCell ref="B3:E3"/>
    <mergeCell ref="C5:E5"/>
    <mergeCell ref="B17:E17"/>
    <mergeCell ref="B18:E18"/>
    <mergeCell ref="B19:D19"/>
  </mergeCell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69"/>
  <dimension ref="B1:G19"/>
  <sheetViews>
    <sheetView workbookViewId="0">
      <selection activeCell="E5" sqref="E5"/>
    </sheetView>
  </sheetViews>
  <sheetFormatPr defaultRowHeight="12.75"/>
  <cols>
    <col min="1" max="1" width="10.42578125" customWidth="1"/>
    <col min="2" max="2" width="15.42578125" customWidth="1"/>
    <col min="3" max="5" width="12.7109375" customWidth="1"/>
    <col min="6" max="6" width="8.28515625" customWidth="1"/>
  </cols>
  <sheetData>
    <row r="1" spans="2:7">
      <c r="B1" s="25"/>
      <c r="C1" s="25"/>
      <c r="D1" s="25"/>
      <c r="E1" s="25"/>
    </row>
    <row r="2" spans="2:7" ht="33" customHeight="1">
      <c r="B2" s="952" t="s">
        <v>597</v>
      </c>
      <c r="C2" s="952"/>
      <c r="D2" s="952"/>
      <c r="E2" s="952"/>
      <c r="F2" s="192"/>
      <c r="G2" s="192"/>
    </row>
    <row r="3" spans="2:7">
      <c r="B3" s="25"/>
      <c r="C3" s="25"/>
      <c r="D3" s="25"/>
      <c r="E3" s="25"/>
    </row>
    <row r="4" spans="2:7" ht="14.25" customHeight="1">
      <c r="B4" s="339"/>
      <c r="C4" s="954" t="s">
        <v>598</v>
      </c>
      <c r="D4" s="954"/>
      <c r="E4" s="954"/>
      <c r="F4" s="192"/>
      <c r="G4" s="192"/>
    </row>
    <row r="5" spans="2:7" ht="42.75">
      <c r="B5" s="179" t="s">
        <v>584</v>
      </c>
      <c r="C5" s="299" t="s">
        <v>599</v>
      </c>
      <c r="D5" s="338" t="s">
        <v>600</v>
      </c>
      <c r="E5" s="338" t="s">
        <v>601</v>
      </c>
      <c r="F5" s="300"/>
      <c r="G5" s="297"/>
    </row>
    <row r="6" spans="2:7" ht="13.5">
      <c r="B6" s="181" t="s">
        <v>150</v>
      </c>
      <c r="C6" s="87">
        <v>1430003</v>
      </c>
      <c r="D6" s="183">
        <v>257356</v>
      </c>
      <c r="E6" s="182">
        <f>D6/C6</f>
        <v>0.17996885321219605</v>
      </c>
      <c r="F6" s="204"/>
      <c r="G6" s="193"/>
    </row>
    <row r="7" spans="2:7" ht="13.5">
      <c r="B7" s="181" t="s">
        <v>151</v>
      </c>
      <c r="C7" s="87">
        <v>877141</v>
      </c>
      <c r="D7" s="183">
        <v>158218</v>
      </c>
      <c r="E7" s="182">
        <f t="shared" ref="E7:E14" si="0">D7/C7</f>
        <v>0.18037920927194145</v>
      </c>
      <c r="F7" s="204"/>
      <c r="G7" s="193"/>
    </row>
    <row r="8" spans="2:7" ht="13.5">
      <c r="B8" s="181" t="s">
        <v>153</v>
      </c>
      <c r="C8" s="87">
        <v>2690107</v>
      </c>
      <c r="D8" s="183">
        <v>531150</v>
      </c>
      <c r="E8" s="182">
        <f t="shared" si="0"/>
        <v>0.19744567781132868</v>
      </c>
    </row>
    <row r="9" spans="2:7" ht="13.5">
      <c r="B9" s="181" t="s">
        <v>154</v>
      </c>
      <c r="C9" s="87">
        <v>2063027</v>
      </c>
      <c r="D9" s="183">
        <v>207506</v>
      </c>
      <c r="E9" s="182">
        <f t="shared" si="0"/>
        <v>0.10058326914771352</v>
      </c>
    </row>
    <row r="10" spans="2:7" ht="13.5">
      <c r="B10" s="181" t="s">
        <v>155</v>
      </c>
      <c r="C10" s="87">
        <v>1613262</v>
      </c>
      <c r="D10" s="183">
        <v>68333</v>
      </c>
      <c r="E10" s="182">
        <f>D10/C10</f>
        <v>4.2357038100444937E-2</v>
      </c>
    </row>
    <row r="11" spans="2:7" ht="13.5">
      <c r="B11" s="181" t="s">
        <v>156</v>
      </c>
      <c r="C11" s="87">
        <v>1154587</v>
      </c>
      <c r="D11" s="183">
        <v>75875</v>
      </c>
      <c r="E11" s="182">
        <f t="shared" si="0"/>
        <v>6.5716139190896833E-2</v>
      </c>
      <c r="F11" s="204"/>
      <c r="G11" s="193"/>
    </row>
    <row r="12" spans="2:7" ht="13.5">
      <c r="B12" s="181" t="s">
        <v>157</v>
      </c>
      <c r="C12" s="87">
        <v>1092524</v>
      </c>
      <c r="D12" s="183">
        <v>118773</v>
      </c>
      <c r="E12" s="182">
        <f t="shared" si="0"/>
        <v>0.10871431657336589</v>
      </c>
      <c r="F12" s="204"/>
      <c r="G12" s="193"/>
    </row>
    <row r="13" spans="2:7" ht="13.5">
      <c r="B13" s="181" t="s">
        <v>210</v>
      </c>
      <c r="C13" s="87">
        <v>321694</v>
      </c>
      <c r="D13" s="183">
        <v>67561</v>
      </c>
      <c r="E13" s="182">
        <f t="shared" si="0"/>
        <v>0.21001635094219973</v>
      </c>
      <c r="F13" s="204"/>
      <c r="G13" s="193"/>
    </row>
    <row r="14" spans="2:7" ht="14.25" thickBot="1">
      <c r="B14" s="184" t="s">
        <v>159</v>
      </c>
      <c r="C14" s="90">
        <v>1657833</v>
      </c>
      <c r="D14" s="186">
        <v>460021</v>
      </c>
      <c r="E14" s="185">
        <f t="shared" si="0"/>
        <v>0.27748331707717244</v>
      </c>
      <c r="F14" s="204"/>
      <c r="G14" s="193"/>
    </row>
    <row r="15" spans="2:7" ht="14.25" thickBot="1">
      <c r="B15" s="187" t="s">
        <v>168</v>
      </c>
      <c r="C15" s="365">
        <v>12900178</v>
      </c>
      <c r="D15" s="189">
        <v>1944793</v>
      </c>
      <c r="E15" s="188">
        <f>D15/C15</f>
        <v>0.15075706707302799</v>
      </c>
      <c r="F15" s="205"/>
      <c r="G15" s="197"/>
    </row>
    <row r="16" spans="2:7" ht="42" customHeight="1">
      <c r="B16" s="953" t="s">
        <v>587</v>
      </c>
      <c r="C16" s="953"/>
      <c r="D16" s="953"/>
      <c r="E16" s="953"/>
      <c r="F16" s="190"/>
      <c r="G16" s="203"/>
    </row>
    <row r="17" spans="2:7" ht="55.5" customHeight="1">
      <c r="B17" s="945" t="s">
        <v>602</v>
      </c>
      <c r="C17" s="945"/>
      <c r="D17" s="945"/>
      <c r="E17" s="945"/>
      <c r="F17" s="190"/>
      <c r="G17" s="203"/>
    </row>
    <row r="18" spans="2:7" ht="15" customHeight="1">
      <c r="B18" s="953" t="s">
        <v>596</v>
      </c>
      <c r="C18" s="953"/>
      <c r="D18" s="340"/>
      <c r="E18" s="340"/>
      <c r="F18" s="207"/>
      <c r="G18" s="202"/>
    </row>
    <row r="19" spans="2:7" ht="13.5">
      <c r="B19" s="945" t="s">
        <v>336</v>
      </c>
      <c r="C19" s="945"/>
      <c r="D19" s="945"/>
    </row>
  </sheetData>
  <mergeCells count="6">
    <mergeCell ref="B19:D19"/>
    <mergeCell ref="B2:E2"/>
    <mergeCell ref="C4:E4"/>
    <mergeCell ref="B16:E16"/>
    <mergeCell ref="B17:E17"/>
    <mergeCell ref="B18:C18"/>
  </mergeCell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61"/>
  <dimension ref="B2:I19"/>
  <sheetViews>
    <sheetView workbookViewId="0">
      <selection activeCell="E5" sqref="E5"/>
    </sheetView>
  </sheetViews>
  <sheetFormatPr defaultRowHeight="12.75"/>
  <cols>
    <col min="1" max="1" width="6.7109375" customWidth="1"/>
    <col min="2" max="2" width="15.42578125" customWidth="1"/>
    <col min="3" max="5" width="12.7109375" customWidth="1"/>
  </cols>
  <sheetData>
    <row r="2" spans="2:9" ht="43.5" customHeight="1">
      <c r="B2" s="952" t="s">
        <v>603</v>
      </c>
      <c r="C2" s="952"/>
      <c r="D2" s="952"/>
      <c r="E2" s="952"/>
      <c r="F2" s="192"/>
      <c r="G2" s="192"/>
      <c r="H2" s="192"/>
      <c r="I2" s="192"/>
    </row>
    <row r="3" spans="2:9" ht="12" customHeight="1">
      <c r="B3" s="339"/>
      <c r="C3" s="339"/>
      <c r="D3" s="339"/>
      <c r="E3" s="339"/>
      <c r="F3" s="192"/>
      <c r="G3" s="192"/>
      <c r="H3" s="192"/>
      <c r="I3" s="192"/>
    </row>
    <row r="4" spans="2:9" ht="15" customHeight="1">
      <c r="B4" s="301"/>
      <c r="C4" s="954" t="s">
        <v>592</v>
      </c>
      <c r="D4" s="954"/>
      <c r="E4" s="954"/>
      <c r="F4" s="192"/>
      <c r="G4" s="192"/>
      <c r="H4" s="192"/>
      <c r="I4" s="192"/>
    </row>
    <row r="5" spans="2:9" ht="57" customHeight="1">
      <c r="B5" s="179" t="s">
        <v>584</v>
      </c>
      <c r="C5" s="299" t="s">
        <v>604</v>
      </c>
      <c r="D5" s="338" t="s">
        <v>605</v>
      </c>
      <c r="E5" s="338" t="s">
        <v>606</v>
      </c>
      <c r="F5" s="297"/>
      <c r="G5" s="297"/>
      <c r="H5" s="297"/>
      <c r="I5" s="297"/>
    </row>
    <row r="6" spans="2:9" ht="13.5">
      <c r="B6" s="181" t="s">
        <v>150</v>
      </c>
      <c r="C6" s="87">
        <v>1668524</v>
      </c>
      <c r="D6" s="96">
        <v>289887</v>
      </c>
      <c r="E6" s="182">
        <f>D6/C6</f>
        <v>0.17373858572007356</v>
      </c>
      <c r="F6" s="195"/>
      <c r="G6" s="193"/>
      <c r="H6" s="195"/>
      <c r="I6" s="193"/>
    </row>
    <row r="7" spans="2:9" ht="13.5">
      <c r="B7" s="181" t="s">
        <v>151</v>
      </c>
      <c r="C7" s="87">
        <v>920685</v>
      </c>
      <c r="D7" s="96">
        <v>158597</v>
      </c>
      <c r="E7" s="182">
        <f t="shared" ref="E7:E14" si="0">D7/C7</f>
        <v>0.17225978483411808</v>
      </c>
      <c r="H7" s="195"/>
      <c r="I7" s="193"/>
    </row>
    <row r="8" spans="2:9" ht="13.5">
      <c r="B8" s="181" t="s">
        <v>153</v>
      </c>
      <c r="C8" s="87">
        <v>3424166</v>
      </c>
      <c r="D8" s="96">
        <v>655154</v>
      </c>
      <c r="E8" s="182">
        <f t="shared" si="0"/>
        <v>0.19133242956095003</v>
      </c>
      <c r="H8" s="195"/>
      <c r="I8" s="193"/>
    </row>
    <row r="9" spans="2:9" ht="13.5">
      <c r="B9" s="181" t="s">
        <v>154</v>
      </c>
      <c r="C9" s="87">
        <v>2434237</v>
      </c>
      <c r="D9" s="96">
        <v>532175</v>
      </c>
      <c r="E9" s="182">
        <f t="shared" si="0"/>
        <v>0.2186208655936131</v>
      </c>
      <c r="H9" s="195"/>
      <c r="I9" s="193"/>
    </row>
    <row r="10" spans="2:9" ht="13.5">
      <c r="B10" s="181" t="s">
        <v>155</v>
      </c>
      <c r="C10" s="87">
        <v>1105882</v>
      </c>
      <c r="D10" s="96">
        <v>44779</v>
      </c>
      <c r="E10" s="182">
        <f t="shared" si="0"/>
        <v>4.0491661859041017E-2</v>
      </c>
      <c r="F10" s="195"/>
      <c r="G10" s="193"/>
      <c r="H10" s="195"/>
      <c r="I10" s="193"/>
    </row>
    <row r="11" spans="2:9" ht="13.5">
      <c r="B11" s="181" t="s">
        <v>156</v>
      </c>
      <c r="C11" s="87">
        <v>1205421</v>
      </c>
      <c r="D11" s="96">
        <v>74827</v>
      </c>
      <c r="E11" s="182">
        <f t="shared" si="0"/>
        <v>6.2075407679142804E-2</v>
      </c>
      <c r="F11" s="195"/>
      <c r="G11" s="193"/>
      <c r="H11" s="195"/>
      <c r="I11" s="193"/>
    </row>
    <row r="12" spans="2:9" ht="13.5">
      <c r="B12" s="181" t="s">
        <v>157</v>
      </c>
      <c r="C12" s="87">
        <v>1049935</v>
      </c>
      <c r="D12" s="96">
        <v>86574</v>
      </c>
      <c r="E12" s="182">
        <f t="shared" si="0"/>
        <v>8.2456533023472875E-2</v>
      </c>
      <c r="F12" s="195"/>
      <c r="G12" s="193"/>
      <c r="H12" s="195"/>
      <c r="I12" s="193"/>
    </row>
    <row r="13" spans="2:9" ht="13.5">
      <c r="B13" s="181" t="s">
        <v>210</v>
      </c>
      <c r="C13" s="87">
        <v>310808</v>
      </c>
      <c r="D13" s="96">
        <v>58505</v>
      </c>
      <c r="E13" s="182">
        <f t="shared" si="0"/>
        <v>0.18823518056163291</v>
      </c>
      <c r="F13" s="195"/>
      <c r="G13" s="193"/>
      <c r="H13" s="195"/>
      <c r="I13" s="193"/>
    </row>
    <row r="14" spans="2:9" ht="14.25" thickBot="1">
      <c r="B14" s="184" t="s">
        <v>159</v>
      </c>
      <c r="C14" s="90">
        <v>1302469</v>
      </c>
      <c r="D14" s="98">
        <v>685459</v>
      </c>
      <c r="E14" s="185">
        <f t="shared" si="0"/>
        <v>0.5262766330714973</v>
      </c>
      <c r="F14" s="195"/>
      <c r="G14" s="193"/>
      <c r="H14" s="195"/>
      <c r="I14" s="193"/>
    </row>
    <row r="15" spans="2:9" ht="14.25" thickBot="1">
      <c r="B15" s="187" t="s">
        <v>168</v>
      </c>
      <c r="C15" s="365">
        <v>13422127</v>
      </c>
      <c r="D15" s="372">
        <v>2585957</v>
      </c>
      <c r="E15" s="188">
        <f>D15/C15</f>
        <v>0.19266372609944757</v>
      </c>
      <c r="F15" s="206"/>
      <c r="G15" s="197"/>
      <c r="H15" s="206"/>
      <c r="I15" s="197"/>
    </row>
    <row r="16" spans="2:9" ht="39.75" customHeight="1">
      <c r="B16" s="953" t="s">
        <v>587</v>
      </c>
      <c r="C16" s="953"/>
      <c r="D16" s="953"/>
      <c r="E16" s="953"/>
      <c r="F16" s="203"/>
      <c r="G16" s="203"/>
      <c r="H16" s="203"/>
      <c r="I16" s="203"/>
    </row>
    <row r="17" spans="2:9" ht="52.5" customHeight="1">
      <c r="B17" s="945" t="s">
        <v>602</v>
      </c>
      <c r="C17" s="945"/>
      <c r="D17" s="945"/>
      <c r="E17" s="945"/>
      <c r="F17" s="202"/>
      <c r="G17" s="202"/>
      <c r="H17" s="202"/>
      <c r="I17" s="202"/>
    </row>
    <row r="18" spans="2:9" ht="15.75" customHeight="1">
      <c r="B18" s="945" t="s">
        <v>596</v>
      </c>
      <c r="C18" s="945"/>
      <c r="D18" s="945"/>
      <c r="E18" s="337"/>
      <c r="F18" s="202"/>
      <c r="G18" s="202"/>
      <c r="H18" s="202"/>
      <c r="I18" s="202"/>
    </row>
    <row r="19" spans="2:9" ht="13.5">
      <c r="B19" s="945" t="s">
        <v>336</v>
      </c>
      <c r="C19" s="945"/>
      <c r="D19" s="945"/>
    </row>
  </sheetData>
  <mergeCells count="6">
    <mergeCell ref="B19:D19"/>
    <mergeCell ref="B2:E2"/>
    <mergeCell ref="C4:E4"/>
    <mergeCell ref="B16:E16"/>
    <mergeCell ref="B17:E17"/>
    <mergeCell ref="B18:D18"/>
  </mergeCells>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73"/>
  <dimension ref="B1:N17"/>
  <sheetViews>
    <sheetView topLeftCell="B1" workbookViewId="0">
      <selection activeCell="L12" sqref="L12"/>
    </sheetView>
  </sheetViews>
  <sheetFormatPr defaultRowHeight="12.75"/>
  <cols>
    <col min="1" max="1" width="5.28515625" customWidth="1"/>
    <col min="2" max="2" width="14.28515625" customWidth="1"/>
    <col min="3" max="7" width="13.7109375" customWidth="1"/>
  </cols>
  <sheetData>
    <row r="1" spans="2:14" ht="12.75" customHeight="1">
      <c r="B1" s="25"/>
      <c r="C1" s="25"/>
      <c r="D1" s="25"/>
      <c r="E1" s="25"/>
      <c r="F1" s="25"/>
      <c r="G1" s="25"/>
    </row>
    <row r="2" spans="2:14" ht="30" customHeight="1">
      <c r="B2" s="314"/>
      <c r="C2" s="822" t="s">
        <v>607</v>
      </c>
      <c r="D2" s="822"/>
      <c r="E2" s="822"/>
      <c r="F2" s="822"/>
      <c r="G2" s="314"/>
    </row>
    <row r="3" spans="2:14" ht="12.75" customHeight="1">
      <c r="B3" s="25"/>
      <c r="C3" s="25"/>
      <c r="D3" s="25"/>
      <c r="E3" s="25"/>
      <c r="F3" s="25"/>
      <c r="G3" s="25"/>
    </row>
    <row r="4" spans="2:14" ht="15" customHeight="1">
      <c r="B4" s="208"/>
      <c r="C4" s="896" t="s">
        <v>608</v>
      </c>
      <c r="D4" s="896"/>
      <c r="E4" s="896"/>
      <c r="F4" s="896"/>
      <c r="G4" s="955" t="s">
        <v>609</v>
      </c>
    </row>
    <row r="5" spans="2:14" s="303" customFormat="1" ht="32.25" customHeight="1">
      <c r="B5" s="325" t="s">
        <v>149</v>
      </c>
      <c r="C5" s="324" t="s">
        <v>610</v>
      </c>
      <c r="D5" s="269" t="s">
        <v>537</v>
      </c>
      <c r="E5" s="324" t="s">
        <v>611</v>
      </c>
      <c r="F5" s="333" t="s">
        <v>612</v>
      </c>
      <c r="G5" s="955"/>
      <c r="H5" s="302"/>
    </row>
    <row r="6" spans="2:14" ht="15" customHeight="1">
      <c r="B6" s="26" t="s">
        <v>150</v>
      </c>
      <c r="C6" s="19">
        <v>185140</v>
      </c>
      <c r="D6" s="19">
        <v>251940</v>
      </c>
      <c r="E6" s="19">
        <v>184360</v>
      </c>
      <c r="F6" s="20">
        <v>160464</v>
      </c>
      <c r="G6" s="14">
        <v>399302</v>
      </c>
      <c r="H6" s="30"/>
      <c r="J6" s="16"/>
      <c r="K6" s="16"/>
      <c r="L6" s="16"/>
      <c r="M6" s="16"/>
      <c r="N6" s="16"/>
    </row>
    <row r="7" spans="2:14" ht="15" customHeight="1">
      <c r="B7" s="26" t="s">
        <v>151</v>
      </c>
      <c r="C7" s="19">
        <v>158649</v>
      </c>
      <c r="D7" s="19">
        <v>158218</v>
      </c>
      <c r="E7" s="19">
        <v>158596</v>
      </c>
      <c r="F7" s="20">
        <v>158566</v>
      </c>
      <c r="G7" s="14">
        <v>161758</v>
      </c>
      <c r="H7" s="30"/>
      <c r="J7" s="16"/>
      <c r="K7" s="16"/>
      <c r="L7" s="16"/>
      <c r="M7" s="16"/>
      <c r="N7" s="16"/>
    </row>
    <row r="8" spans="2:14" ht="15" customHeight="1">
      <c r="B8" s="26" t="s">
        <v>153</v>
      </c>
      <c r="C8" s="19">
        <v>408667</v>
      </c>
      <c r="D8" s="19">
        <v>423746</v>
      </c>
      <c r="E8" s="19">
        <v>410089</v>
      </c>
      <c r="F8" s="20">
        <v>421521</v>
      </c>
      <c r="G8" s="14">
        <v>460586</v>
      </c>
      <c r="H8" s="30"/>
      <c r="J8" s="16"/>
      <c r="K8" s="16"/>
      <c r="L8" s="16"/>
      <c r="M8" s="16"/>
      <c r="N8" s="16"/>
    </row>
    <row r="9" spans="2:14" ht="15" customHeight="1">
      <c r="B9" s="26" t="s">
        <v>154</v>
      </c>
      <c r="C9" s="19">
        <v>640374</v>
      </c>
      <c r="D9" s="19">
        <v>207506</v>
      </c>
      <c r="E9" s="19">
        <v>471206</v>
      </c>
      <c r="F9" s="20">
        <v>184619</v>
      </c>
      <c r="G9" s="14">
        <v>739564</v>
      </c>
      <c r="J9" s="16"/>
      <c r="K9" s="16"/>
      <c r="L9" s="16"/>
      <c r="M9" s="16"/>
      <c r="N9" s="16"/>
    </row>
    <row r="10" spans="2:14" ht="15" customHeight="1">
      <c r="B10" s="26" t="s">
        <v>155</v>
      </c>
      <c r="C10" s="19">
        <v>107096</v>
      </c>
      <c r="D10" s="19">
        <v>66671</v>
      </c>
      <c r="E10" s="19">
        <v>44779</v>
      </c>
      <c r="F10" s="20">
        <v>26901</v>
      </c>
      <c r="G10" s="14">
        <v>165677</v>
      </c>
      <c r="J10" s="16"/>
      <c r="K10" s="16"/>
      <c r="L10" s="16"/>
      <c r="M10" s="16"/>
      <c r="N10" s="16"/>
    </row>
    <row r="11" spans="2:14" ht="15" customHeight="1">
      <c r="B11" s="26" t="s">
        <v>156</v>
      </c>
      <c r="C11" s="19">
        <v>79596</v>
      </c>
      <c r="D11" s="19">
        <v>74095</v>
      </c>
      <c r="E11" s="19">
        <v>74827</v>
      </c>
      <c r="F11" s="20">
        <v>75878</v>
      </c>
      <c r="G11" s="14">
        <v>87716</v>
      </c>
      <c r="J11" s="16"/>
      <c r="K11" s="16"/>
      <c r="L11" s="16"/>
      <c r="M11" s="16"/>
      <c r="N11" s="16"/>
    </row>
    <row r="12" spans="2:14" ht="15" customHeight="1">
      <c r="B12" s="26" t="s">
        <v>157</v>
      </c>
      <c r="C12" s="19">
        <v>96179</v>
      </c>
      <c r="D12" s="19">
        <v>116016</v>
      </c>
      <c r="E12" s="19">
        <v>86574</v>
      </c>
      <c r="F12" s="20">
        <v>95562</v>
      </c>
      <c r="G12" s="14">
        <v>144754</v>
      </c>
      <c r="H12" s="30"/>
      <c r="J12" s="16"/>
      <c r="K12" s="16"/>
      <c r="L12" s="16"/>
      <c r="M12" s="16"/>
      <c r="N12" s="16"/>
    </row>
    <row r="13" spans="2:14" ht="15" customHeight="1">
      <c r="B13" s="26" t="s">
        <v>210</v>
      </c>
      <c r="C13" s="19">
        <v>65719</v>
      </c>
      <c r="D13" s="19">
        <v>67561</v>
      </c>
      <c r="E13" s="19">
        <v>58505</v>
      </c>
      <c r="F13" s="20">
        <v>61301</v>
      </c>
      <c r="G13" s="14">
        <v>72420</v>
      </c>
      <c r="H13" s="30"/>
      <c r="J13" s="16"/>
      <c r="K13" s="16"/>
      <c r="L13" s="16"/>
      <c r="M13" s="16"/>
      <c r="N13" s="16"/>
    </row>
    <row r="14" spans="2:14" ht="15" customHeight="1" thickBot="1">
      <c r="B14" s="31" t="s">
        <v>159</v>
      </c>
      <c r="C14" s="43">
        <v>376958</v>
      </c>
      <c r="D14" s="43">
        <v>387338</v>
      </c>
      <c r="E14" s="43">
        <v>375478</v>
      </c>
      <c r="F14" s="64">
        <v>377546</v>
      </c>
      <c r="G14" s="43">
        <v>390293</v>
      </c>
      <c r="H14" s="30"/>
      <c r="J14" s="16"/>
      <c r="K14" s="16"/>
      <c r="L14" s="16"/>
      <c r="M14" s="16"/>
      <c r="N14" s="16"/>
    </row>
    <row r="15" spans="2:14" ht="15" customHeight="1" thickBot="1">
      <c r="B15" s="255" t="s">
        <v>168</v>
      </c>
      <c r="C15" s="292">
        <v>2118378</v>
      </c>
      <c r="D15" s="292">
        <v>1753091</v>
      </c>
      <c r="E15" s="292">
        <v>1864414</v>
      </c>
      <c r="F15" s="356">
        <v>1562358</v>
      </c>
      <c r="G15" s="292">
        <v>2622070</v>
      </c>
      <c r="H15" s="30"/>
      <c r="J15" s="16"/>
      <c r="K15" s="16"/>
      <c r="L15" s="16"/>
      <c r="M15" s="16"/>
      <c r="N15" s="16"/>
    </row>
    <row r="16" spans="2:14" ht="27.75" customHeight="1">
      <c r="B16" s="956" t="s">
        <v>613</v>
      </c>
      <c r="C16" s="956"/>
      <c r="D16" s="956"/>
      <c r="E16" s="956"/>
      <c r="F16" s="956"/>
      <c r="G16" s="956"/>
      <c r="H16" s="190"/>
    </row>
    <row r="17" spans="2:8" ht="128.25" customHeight="1">
      <c r="B17" s="818" t="s">
        <v>614</v>
      </c>
      <c r="C17" s="818"/>
      <c r="D17" s="818"/>
      <c r="E17" s="818"/>
      <c r="F17" s="818"/>
      <c r="G17" s="818"/>
      <c r="H17" s="30"/>
    </row>
  </sheetData>
  <mergeCells count="5">
    <mergeCell ref="C2:F2"/>
    <mergeCell ref="C4:F4"/>
    <mergeCell ref="G4:G5"/>
    <mergeCell ref="B16:G16"/>
    <mergeCell ref="B17:G17"/>
  </mergeCell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9"/>
  <dimension ref="B1:L17"/>
  <sheetViews>
    <sheetView topLeftCell="A2" workbookViewId="0">
      <selection activeCell="M16" sqref="M16"/>
    </sheetView>
  </sheetViews>
  <sheetFormatPr defaultRowHeight="12.75"/>
  <cols>
    <col min="1" max="1" width="4.28515625" customWidth="1"/>
    <col min="2" max="2" width="14.28515625" customWidth="1"/>
    <col min="3" max="7" width="13.7109375" customWidth="1"/>
  </cols>
  <sheetData>
    <row r="1" spans="2:12">
      <c r="H1" s="209"/>
    </row>
    <row r="2" spans="2:12" ht="30" customHeight="1">
      <c r="B2" s="314"/>
      <c r="C2" s="822" t="s">
        <v>615</v>
      </c>
      <c r="D2" s="822"/>
      <c r="E2" s="822"/>
      <c r="F2" s="822"/>
      <c r="G2" s="314"/>
    </row>
    <row r="3" spans="2:12" ht="12.75" customHeight="1">
      <c r="H3" s="209"/>
    </row>
    <row r="4" spans="2:12" ht="12.75" customHeight="1">
      <c r="C4" s="896" t="s">
        <v>608</v>
      </c>
      <c r="D4" s="896"/>
      <c r="E4" s="896"/>
      <c r="F4" s="896"/>
      <c r="G4" s="304"/>
      <c r="H4" s="209"/>
    </row>
    <row r="5" spans="2:12" s="26" customFormat="1" ht="26.25" customHeight="1">
      <c r="B5" s="325" t="s">
        <v>149</v>
      </c>
      <c r="C5" s="324" t="s">
        <v>610</v>
      </c>
      <c r="D5" s="269" t="s">
        <v>537</v>
      </c>
      <c r="E5" s="324" t="s">
        <v>611</v>
      </c>
      <c r="F5" s="333" t="s">
        <v>612</v>
      </c>
      <c r="G5" s="324" t="s">
        <v>609</v>
      </c>
    </row>
    <row r="6" spans="2:12" s="26" customFormat="1" ht="13.5">
      <c r="B6" s="26" t="s">
        <v>150</v>
      </c>
      <c r="C6" s="210">
        <v>0.46365908510350562</v>
      </c>
      <c r="D6" s="210">
        <v>0.63095100951159777</v>
      </c>
      <c r="E6" s="210">
        <v>0.46170567640532728</v>
      </c>
      <c r="F6" s="211">
        <v>0.40186124787754635</v>
      </c>
      <c r="G6" s="14">
        <v>399302</v>
      </c>
    </row>
    <row r="7" spans="2:12" s="26" customFormat="1" ht="13.5">
      <c r="B7" s="26" t="s">
        <v>151</v>
      </c>
      <c r="C7" s="210">
        <v>0.98077993051348311</v>
      </c>
      <c r="D7" s="210">
        <v>0.97811545642255715</v>
      </c>
      <c r="E7" s="210">
        <v>0.98045228056726719</v>
      </c>
      <c r="F7" s="211">
        <v>0.98026681833356</v>
      </c>
      <c r="G7" s="14">
        <v>161758</v>
      </c>
      <c r="K7" s="430"/>
      <c r="L7" s="430"/>
    </row>
    <row r="8" spans="2:12" s="26" customFormat="1" ht="13.5">
      <c r="B8" s="26" t="s">
        <v>153</v>
      </c>
      <c r="C8" s="210">
        <v>0.88727620900331317</v>
      </c>
      <c r="D8" s="210">
        <v>0.92001493749267238</v>
      </c>
      <c r="E8" s="210">
        <v>0.89036358030856344</v>
      </c>
      <c r="F8" s="211">
        <v>0.91518413499324769</v>
      </c>
      <c r="G8" s="14">
        <v>460586</v>
      </c>
    </row>
    <row r="9" spans="2:12" s="26" customFormat="1" ht="13.5">
      <c r="B9" s="26" t="s">
        <v>154</v>
      </c>
      <c r="C9" s="210">
        <v>0.86588043766327183</v>
      </c>
      <c r="D9" s="210">
        <v>0.28057882752540686</v>
      </c>
      <c r="E9" s="210">
        <v>0.63714026101865429</v>
      </c>
      <c r="F9" s="211">
        <v>0.24963221573792127</v>
      </c>
      <c r="G9" s="14">
        <v>739564</v>
      </c>
    </row>
    <row r="10" spans="2:12" s="26" customFormat="1" ht="13.5">
      <c r="B10" s="26" t="s">
        <v>155</v>
      </c>
      <c r="C10" s="210">
        <v>0.64641440875921219</v>
      </c>
      <c r="D10" s="210">
        <v>0.40241554349728687</v>
      </c>
      <c r="E10" s="210">
        <v>0.27027891620442185</v>
      </c>
      <c r="F10" s="211">
        <v>0.16237015397429938</v>
      </c>
      <c r="G10" s="14">
        <v>165677</v>
      </c>
    </row>
    <row r="11" spans="2:12" s="26" customFormat="1" ht="13.5">
      <c r="B11" s="26" t="s">
        <v>156</v>
      </c>
      <c r="C11" s="210">
        <v>0.90742851931232615</v>
      </c>
      <c r="D11" s="210">
        <v>0.84471476127502398</v>
      </c>
      <c r="E11" s="210">
        <v>0.85305987505130187</v>
      </c>
      <c r="F11" s="211">
        <v>0.86504172556888137</v>
      </c>
      <c r="G11" s="14">
        <v>87716</v>
      </c>
    </row>
    <row r="12" spans="2:12" s="26" customFormat="1" ht="13.5">
      <c r="B12" s="26" t="s">
        <v>157</v>
      </c>
      <c r="C12" s="210">
        <v>0.6644306893073767</v>
      </c>
      <c r="D12" s="210">
        <v>0.80147008027412026</v>
      </c>
      <c r="E12" s="210">
        <v>0.59807673708498554</v>
      </c>
      <c r="F12" s="211">
        <v>0.66016828550506379</v>
      </c>
      <c r="G12" s="14">
        <v>144754</v>
      </c>
    </row>
    <row r="13" spans="2:12" s="26" customFormat="1" ht="13.5">
      <c r="B13" s="26" t="s">
        <v>210</v>
      </c>
      <c r="C13" s="210">
        <v>0.90747031206848938</v>
      </c>
      <c r="D13" s="210">
        <v>0.93290527478597074</v>
      </c>
      <c r="E13" s="210">
        <v>0.80785694559513943</v>
      </c>
      <c r="F13" s="211">
        <v>0.84646506489919915</v>
      </c>
      <c r="G13" s="14">
        <v>72420</v>
      </c>
    </row>
    <row r="14" spans="2:12" s="26" customFormat="1" ht="14.25" thickBot="1">
      <c r="B14" s="31" t="s">
        <v>159</v>
      </c>
      <c r="C14" s="212">
        <v>0.96583336109025786</v>
      </c>
      <c r="D14" s="212">
        <v>0.99242876505599642</v>
      </c>
      <c r="E14" s="212">
        <v>0.96204133817414095</v>
      </c>
      <c r="F14" s="213">
        <v>0.96733992154612047</v>
      </c>
      <c r="G14" s="42">
        <v>390293</v>
      </c>
    </row>
    <row r="15" spans="2:12" s="26" customFormat="1" ht="14.25" thickBot="1">
      <c r="B15" s="255" t="s">
        <v>168</v>
      </c>
      <c r="C15" s="378">
        <v>0.80790291639811296</v>
      </c>
      <c r="D15" s="378">
        <v>0.66859046478545581</v>
      </c>
      <c r="E15" s="378">
        <v>0.71104661584168238</v>
      </c>
      <c r="F15" s="379">
        <v>0.59584908106953671</v>
      </c>
      <c r="G15" s="292">
        <v>2622070</v>
      </c>
    </row>
    <row r="16" spans="2:12" s="26" customFormat="1" ht="13.5">
      <c r="B16" s="957" t="s">
        <v>295</v>
      </c>
      <c r="C16" s="957"/>
      <c r="D16" s="957"/>
      <c r="E16" s="957"/>
      <c r="F16" s="957"/>
      <c r="H16" s="444"/>
    </row>
    <row r="17" spans="7:7">
      <c r="G17" s="16"/>
    </row>
  </sheetData>
  <mergeCells count="3">
    <mergeCell ref="C2:F2"/>
    <mergeCell ref="C4:F4"/>
    <mergeCell ref="B16:F16"/>
  </mergeCells>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10">
    <tabColor rgb="FF7030A0"/>
  </sheetPr>
  <dimension ref="A1"/>
  <sheetViews>
    <sheetView workbookViewId="0">
      <selection activeCell="L40" sqref="L40"/>
    </sheetView>
  </sheetViews>
  <sheetFormatPr defaultRowHeight="12.75"/>
  <sheetData/>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75"/>
  <dimension ref="B2:J23"/>
  <sheetViews>
    <sheetView topLeftCell="A3" workbookViewId="0">
      <selection activeCell="G7" sqref="G7"/>
    </sheetView>
  </sheetViews>
  <sheetFormatPr defaultRowHeight="12.75"/>
  <cols>
    <col min="1" max="1" width="3.140625" customWidth="1"/>
    <col min="2" max="2" width="13.42578125" customWidth="1"/>
    <col min="3" max="3" width="11.85546875" customWidth="1"/>
    <col min="4" max="4" width="12.28515625" style="8" customWidth="1"/>
    <col min="5" max="5" width="13" style="8" customWidth="1"/>
    <col min="6" max="6" width="13.7109375" style="8" customWidth="1"/>
    <col min="7" max="7" width="11.140625" style="8" customWidth="1"/>
  </cols>
  <sheetData>
    <row r="2" spans="2:10" ht="22.5" customHeight="1">
      <c r="B2" s="829" t="s">
        <v>616</v>
      </c>
      <c r="C2" s="829"/>
      <c r="D2" s="829"/>
      <c r="E2" s="829"/>
      <c r="F2" s="829"/>
      <c r="G2" s="829"/>
    </row>
    <row r="4" spans="2:10" ht="15" customHeight="1">
      <c r="B4" s="834" t="s">
        <v>617</v>
      </c>
      <c r="C4" s="834"/>
      <c r="D4" s="834"/>
      <c r="E4" s="834"/>
      <c r="F4" s="834"/>
      <c r="G4" s="834"/>
    </row>
    <row r="5" spans="2:10" ht="15" customHeight="1">
      <c r="B5" s="312"/>
      <c r="C5" s="312"/>
      <c r="D5" s="312"/>
      <c r="E5" s="312"/>
      <c r="F5" s="312"/>
      <c r="G5" s="312"/>
    </row>
    <row r="6" spans="2:10" ht="13.5" customHeight="1">
      <c r="B6" s="214"/>
      <c r="C6" s="214"/>
      <c r="D6" s="959" t="s">
        <v>618</v>
      </c>
      <c r="E6" s="899"/>
      <c r="F6" s="899"/>
      <c r="G6" s="899"/>
    </row>
    <row r="7" spans="2:10" s="268" customFormat="1" ht="61.5" customHeight="1">
      <c r="B7" s="445" t="s">
        <v>149</v>
      </c>
      <c r="C7" s="305" t="s">
        <v>619</v>
      </c>
      <c r="D7" s="522" t="s">
        <v>620</v>
      </c>
      <c r="E7" s="396" t="s">
        <v>621</v>
      </c>
      <c r="F7" s="396" t="s">
        <v>622</v>
      </c>
      <c r="G7" s="396" t="s">
        <v>623</v>
      </c>
    </row>
    <row r="8" spans="2:10" ht="15" customHeight="1">
      <c r="B8" s="400" t="s">
        <v>150</v>
      </c>
      <c r="C8" s="481">
        <v>1761000</v>
      </c>
      <c r="D8" s="436">
        <v>0.32800000000000001</v>
      </c>
      <c r="E8" s="436">
        <v>0.124</v>
      </c>
      <c r="F8" s="27">
        <f>'Sanitat indicators.prov.%.'!F6+'Sanitat indicators.prov.%.'!G6</f>
        <v>2.612152186257808E-2</v>
      </c>
      <c r="G8" s="436">
        <v>7.3999999999999955E-2</v>
      </c>
      <c r="I8" s="694"/>
      <c r="J8" s="16"/>
    </row>
    <row r="9" spans="2:10" ht="15" customHeight="1">
      <c r="B9" s="400" t="s">
        <v>151</v>
      </c>
      <c r="C9" s="481">
        <v>999000</v>
      </c>
      <c r="D9" s="436">
        <v>6.7000000000000004E-2</v>
      </c>
      <c r="E9" s="436">
        <v>6.2E-2</v>
      </c>
      <c r="F9" s="27">
        <f>'Sanitat indicators.prov.%.'!F7+'Sanitat indicators.prov.%.'!G7</f>
        <v>2.5025025025025023E-2</v>
      </c>
      <c r="G9" s="436">
        <v>7.8999999999999959E-2</v>
      </c>
      <c r="I9" s="694"/>
      <c r="J9" s="16"/>
    </row>
    <row r="10" spans="2:10" ht="15" customHeight="1">
      <c r="B10" s="400" t="s">
        <v>153</v>
      </c>
      <c r="C10" s="481">
        <v>5779000</v>
      </c>
      <c r="D10" s="436">
        <v>2.4E-2</v>
      </c>
      <c r="E10" s="436">
        <v>6.2E-2</v>
      </c>
      <c r="F10" s="27">
        <f>'Sanitat indicators.prov.%.'!F8+'Sanitat indicators.prov.%.'!G8</f>
        <v>1.6784910884236028E-2</v>
      </c>
      <c r="G10" s="436">
        <v>0.17000000000000004</v>
      </c>
      <c r="I10" s="694"/>
      <c r="J10" s="16"/>
    </row>
    <row r="11" spans="2:10" ht="15" customHeight="1">
      <c r="B11" s="400" t="s">
        <v>154</v>
      </c>
      <c r="C11" s="481">
        <v>3292000</v>
      </c>
      <c r="D11" s="436">
        <v>0.185</v>
      </c>
      <c r="E11" s="436">
        <v>9.2999999999999999E-2</v>
      </c>
      <c r="F11" s="27">
        <f>'Sanitat indicators.prov.%.'!F9+'Sanitat indicators.prov.%.'!G9</f>
        <v>9.7205346294046164E-3</v>
      </c>
      <c r="G11" s="436">
        <v>5.9000000000000052E-2</v>
      </c>
      <c r="I11" s="694"/>
      <c r="J11" s="16"/>
    </row>
    <row r="12" spans="2:10" ht="15" customHeight="1">
      <c r="B12" s="400" t="s">
        <v>155</v>
      </c>
      <c r="C12" s="481">
        <v>1775000</v>
      </c>
      <c r="D12" s="436">
        <v>0.35799999999999998</v>
      </c>
      <c r="E12" s="436">
        <v>0.316</v>
      </c>
      <c r="F12" s="27" t="s">
        <v>303</v>
      </c>
      <c r="G12" s="436">
        <v>2.9000000000000026E-2</v>
      </c>
      <c r="I12" s="694"/>
      <c r="J12" s="16"/>
    </row>
    <row r="13" spans="2:10" ht="15" customHeight="1">
      <c r="B13" s="400" t="s">
        <v>156</v>
      </c>
      <c r="C13" s="481">
        <v>1493000</v>
      </c>
      <c r="D13" s="436">
        <v>0.13400000000000001</v>
      </c>
      <c r="E13" s="436">
        <v>0.21800000000000003</v>
      </c>
      <c r="F13" s="27" t="s">
        <v>303</v>
      </c>
      <c r="G13" s="436">
        <v>0.10299999999999998</v>
      </c>
      <c r="I13" s="694"/>
      <c r="J13" s="16"/>
    </row>
    <row r="14" spans="2:10" ht="15" customHeight="1">
      <c r="B14" s="400" t="s">
        <v>157</v>
      </c>
      <c r="C14" s="481">
        <v>1390000</v>
      </c>
      <c r="D14" s="436">
        <v>0.13800000000000001</v>
      </c>
      <c r="E14" s="436">
        <v>0.108</v>
      </c>
      <c r="F14" s="27" t="s">
        <v>303</v>
      </c>
      <c r="G14" s="436">
        <v>0.14700000000000002</v>
      </c>
      <c r="I14" s="694"/>
      <c r="J14" s="16"/>
    </row>
    <row r="15" spans="2:10" ht="15" customHeight="1">
      <c r="B15" s="400" t="s">
        <v>210</v>
      </c>
      <c r="C15" s="481">
        <v>380000</v>
      </c>
      <c r="D15" s="436">
        <v>9.9000000000000005E-2</v>
      </c>
      <c r="E15" s="436">
        <v>6.7000000000000004E-2</v>
      </c>
      <c r="F15" s="27">
        <f>'Sanitat indicators.prov.%.'!F13+'Sanitat indicators.prov.%.'!G13</f>
        <v>5.7894736842105263E-2</v>
      </c>
      <c r="G15" s="436">
        <v>7.8999999999999959E-2</v>
      </c>
      <c r="I15" s="694"/>
      <c r="J15" s="16"/>
    </row>
    <row r="16" spans="2:10" ht="15" customHeight="1" thickBot="1">
      <c r="B16" s="468" t="s">
        <v>159</v>
      </c>
      <c r="C16" s="482">
        <v>2136000</v>
      </c>
      <c r="D16" s="440">
        <v>7.0000000000000001E-3</v>
      </c>
      <c r="E16" s="440">
        <v>0.01</v>
      </c>
      <c r="F16" s="27">
        <f>'Sanitat indicators.prov.%.'!F14+'Sanitat indicators.prov.%.'!G14</f>
        <v>3.1835205992509365E-2</v>
      </c>
      <c r="G16" s="440">
        <v>5.7000000000000051E-2</v>
      </c>
      <c r="I16" s="694"/>
      <c r="J16" s="16"/>
    </row>
    <row r="17" spans="2:10" ht="15" customHeight="1" thickBot="1">
      <c r="B17" s="707" t="s">
        <v>168</v>
      </c>
      <c r="C17" s="708">
        <v>19005000</v>
      </c>
      <c r="D17" s="709">
        <v>0.13</v>
      </c>
      <c r="E17" s="710">
        <v>0.10600000000000001</v>
      </c>
      <c r="F17" s="760">
        <f>'Sanitat indicators.prov.%.'!F15+'Sanitat indicators.prov.%.'!G15</f>
        <v>1.8363588529334385E-2</v>
      </c>
      <c r="G17" s="710">
        <v>0.10199999999999998</v>
      </c>
      <c r="I17" s="694"/>
      <c r="J17" s="16"/>
    </row>
    <row r="18" spans="2:10" ht="40.5" customHeight="1">
      <c r="B18" s="862" t="s">
        <v>624</v>
      </c>
      <c r="C18" s="862"/>
      <c r="D18" s="862"/>
      <c r="E18" s="862"/>
      <c r="F18" s="862"/>
      <c r="G18" s="862"/>
    </row>
    <row r="19" spans="2:10" ht="14.25" customHeight="1">
      <c r="B19" s="811" t="s">
        <v>237</v>
      </c>
      <c r="C19" s="811"/>
      <c r="D19" s="811"/>
      <c r="E19" s="811"/>
      <c r="F19" s="316"/>
      <c r="G19" s="316"/>
    </row>
    <row r="20" spans="2:10" ht="15" customHeight="1">
      <c r="B20" s="958" t="s">
        <v>625</v>
      </c>
      <c r="C20" s="958"/>
      <c r="D20" s="958"/>
      <c r="E20" s="958"/>
      <c r="F20" s="958"/>
      <c r="G20" s="958"/>
    </row>
    <row r="21" spans="2:10" ht="13.5">
      <c r="B21" s="313" t="s">
        <v>386</v>
      </c>
      <c r="C21" s="30"/>
      <c r="D21" s="36"/>
      <c r="E21" s="36"/>
      <c r="F21" s="36"/>
      <c r="G21" s="36"/>
    </row>
    <row r="22" spans="2:10" ht="13.5">
      <c r="B22" s="30"/>
      <c r="C22" s="30"/>
      <c r="D22" s="36"/>
      <c r="E22" s="36"/>
      <c r="F22" s="36"/>
      <c r="G22" s="36"/>
    </row>
    <row r="23" spans="2:10" ht="13.5">
      <c r="B23" s="30"/>
      <c r="C23" s="30"/>
      <c r="D23" s="36"/>
      <c r="E23" s="36"/>
      <c r="F23" s="36"/>
      <c r="G23" s="36"/>
    </row>
  </sheetData>
  <mergeCells count="6">
    <mergeCell ref="B20:G20"/>
    <mergeCell ref="B2:G2"/>
    <mergeCell ref="B4:G4"/>
    <mergeCell ref="D6:G6"/>
    <mergeCell ref="B18:G18"/>
    <mergeCell ref="B19:E19"/>
  </mergeCells>
  <pageMargins left="0.70866141732283472" right="0.70866141732283472" top="0.74803149606299213" bottom="0.74803149606299213" header="0.31496062992125984" footer="0.31496062992125984"/>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14">
    <tabColor rgb="FF7030A0"/>
  </sheetPr>
  <dimension ref="A1"/>
  <sheetViews>
    <sheetView topLeftCell="A4" workbookViewId="0">
      <selection activeCell="K25" sqref="K25"/>
    </sheetView>
  </sheetViews>
  <sheetFormatPr defaultRowHeight="12.75"/>
  <sheetData/>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83"/>
  <dimension ref="B1:G17"/>
  <sheetViews>
    <sheetView workbookViewId="0">
      <selection activeCell="F8" sqref="F8"/>
    </sheetView>
  </sheetViews>
  <sheetFormatPr defaultColWidth="9.140625" defaultRowHeight="15"/>
  <cols>
    <col min="1" max="1" width="3.28515625" style="217" customWidth="1"/>
    <col min="2" max="2" width="17.85546875" style="216" customWidth="1"/>
    <col min="3" max="6" width="12.7109375" style="217" customWidth="1"/>
    <col min="7" max="7" width="18.5703125" style="217" customWidth="1"/>
    <col min="8" max="16384" width="9.140625" style="217"/>
  </cols>
  <sheetData>
    <row r="1" spans="2:7" ht="11.25" customHeight="1"/>
    <row r="2" spans="2:7" ht="23.25">
      <c r="B2" s="963" t="s">
        <v>626</v>
      </c>
      <c r="C2" s="963"/>
      <c r="D2" s="963"/>
      <c r="E2" s="963"/>
      <c r="F2" s="963"/>
    </row>
    <row r="3" spans="2:7" ht="11.25" customHeight="1"/>
    <row r="4" spans="2:7" ht="15.75">
      <c r="B4" s="867" t="s">
        <v>627</v>
      </c>
      <c r="C4" s="867"/>
      <c r="D4" s="867"/>
      <c r="E4" s="867"/>
      <c r="F4" s="867"/>
      <c r="G4" s="218"/>
    </row>
    <row r="5" spans="2:7" ht="11.25" customHeight="1"/>
    <row r="6" spans="2:7" s="306" customFormat="1" ht="15.75" customHeight="1">
      <c r="B6" s="738"/>
      <c r="C6" s="964" t="s">
        <v>628</v>
      </c>
      <c r="D6" s="964"/>
      <c r="E6" s="964"/>
      <c r="F6" s="964"/>
      <c r="G6" s="739"/>
    </row>
    <row r="7" spans="2:7" s="306" customFormat="1" ht="17.25" customHeight="1">
      <c r="B7" s="965" t="s">
        <v>629</v>
      </c>
      <c r="C7" s="896" t="s">
        <v>630</v>
      </c>
      <c r="D7" s="896"/>
      <c r="E7" s="966" t="s">
        <v>631</v>
      </c>
      <c r="F7" s="896"/>
      <c r="G7" s="739"/>
    </row>
    <row r="8" spans="2:7" s="306" customFormat="1" ht="18" customHeight="1">
      <c r="B8" s="965"/>
      <c r="C8" s="307" t="s">
        <v>632</v>
      </c>
      <c r="D8" s="307" t="s">
        <v>633</v>
      </c>
      <c r="E8" s="308" t="s">
        <v>632</v>
      </c>
      <c r="F8" s="307" t="s">
        <v>633</v>
      </c>
      <c r="G8" s="309"/>
    </row>
    <row r="9" spans="2:7" ht="18" customHeight="1">
      <c r="B9" s="219" t="s">
        <v>634</v>
      </c>
      <c r="C9" s="220">
        <v>587000</v>
      </c>
      <c r="D9" s="220">
        <v>5342000</v>
      </c>
      <c r="E9" s="221">
        <f>C9/C12</f>
        <v>0.72828784119106704</v>
      </c>
      <c r="F9" s="222">
        <f>D9/D12</f>
        <v>0.77129656367311583</v>
      </c>
      <c r="G9" s="223"/>
    </row>
    <row r="10" spans="2:7">
      <c r="B10" s="219" t="s">
        <v>635</v>
      </c>
      <c r="C10" s="224">
        <v>201000</v>
      </c>
      <c r="D10" s="224">
        <v>1332000</v>
      </c>
      <c r="E10" s="221">
        <f>C10/C12</f>
        <v>0.24937965260545905</v>
      </c>
      <c r="F10" s="222">
        <f>D10/D12</f>
        <v>0.19231879872942537</v>
      </c>
      <c r="G10" s="225"/>
    </row>
    <row r="11" spans="2:7" ht="17.25" customHeight="1" thickBot="1">
      <c r="B11" s="219" t="s">
        <v>636</v>
      </c>
      <c r="C11" s="226">
        <v>18000</v>
      </c>
      <c r="D11" s="226">
        <v>252000</v>
      </c>
      <c r="E11" s="227">
        <f>C11/C12</f>
        <v>2.2332506203473945E-2</v>
      </c>
      <c r="F11" s="228">
        <f>D11/D12</f>
        <v>3.6384637597458851E-2</v>
      </c>
      <c r="G11" s="229"/>
    </row>
    <row r="12" spans="2:7" s="231" customFormat="1" ht="15.75" thickBot="1">
      <c r="B12" s="383" t="s">
        <v>124</v>
      </c>
      <c r="C12" s="230">
        <f>SUM(C9:C11)</f>
        <v>806000</v>
      </c>
      <c r="D12" s="230">
        <f>SUM(D9:D11)</f>
        <v>6926000</v>
      </c>
      <c r="E12" s="609">
        <f>C12/C12</f>
        <v>1</v>
      </c>
      <c r="F12" s="610">
        <f>D12/D12</f>
        <v>1</v>
      </c>
      <c r="G12" s="229"/>
    </row>
    <row r="13" spans="2:7" ht="28.5" customHeight="1">
      <c r="B13" s="940" t="s">
        <v>637</v>
      </c>
      <c r="C13" s="940"/>
      <c r="D13" s="940"/>
      <c r="E13" s="940"/>
      <c r="F13" s="940"/>
    </row>
    <row r="14" spans="2:7" ht="15.75" customHeight="1">
      <c r="B14" s="960" t="s">
        <v>237</v>
      </c>
      <c r="C14" s="960"/>
      <c r="D14" s="960"/>
      <c r="E14" s="113"/>
      <c r="F14" s="113"/>
    </row>
    <row r="15" spans="2:7">
      <c r="B15" s="961" t="s">
        <v>638</v>
      </c>
      <c r="C15" s="961"/>
      <c r="D15" s="961"/>
      <c r="E15" s="961"/>
      <c r="F15" s="961"/>
    </row>
    <row r="16" spans="2:7">
      <c r="B16" s="232"/>
      <c r="C16" s="233"/>
      <c r="D16" s="233"/>
      <c r="E16" s="233"/>
      <c r="F16" s="233"/>
    </row>
    <row r="17" spans="2:6" ht="25.5" customHeight="1">
      <c r="B17" s="962"/>
      <c r="C17" s="962"/>
      <c r="D17" s="962"/>
      <c r="E17" s="962"/>
      <c r="F17" s="962"/>
    </row>
  </sheetData>
  <mergeCells count="10">
    <mergeCell ref="B13:F13"/>
    <mergeCell ref="B14:D14"/>
    <mergeCell ref="B15:F15"/>
    <mergeCell ref="B17:F17"/>
    <mergeCell ref="B2:F2"/>
    <mergeCell ref="B4:F4"/>
    <mergeCell ref="C6:F6"/>
    <mergeCell ref="B7:B8"/>
    <mergeCell ref="C7:D7"/>
    <mergeCell ref="E7:F7"/>
  </mergeCells>
  <pageMargins left="0.70866141732283472" right="0.70866141732283472" top="0.74803149606299213" bottom="0.74803149606299213" header="0.31496062992125984" footer="0.31496062992125984"/>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84"/>
  <dimension ref="C1:I11"/>
  <sheetViews>
    <sheetView zoomScaleNormal="100" workbookViewId="0">
      <selection activeCell="G5" sqref="G5"/>
    </sheetView>
  </sheetViews>
  <sheetFormatPr defaultColWidth="9.140625" defaultRowHeight="15"/>
  <cols>
    <col min="1" max="1" width="5.7109375" style="217" customWidth="1"/>
    <col min="2" max="2" width="6.28515625" style="217" customWidth="1"/>
    <col min="3" max="3" width="11.7109375" style="236" customWidth="1"/>
    <col min="4" max="4" width="12.7109375" style="242" customWidth="1"/>
    <col min="5" max="5" width="12.7109375" style="236" customWidth="1"/>
    <col min="6" max="6" width="12.7109375" style="242" customWidth="1"/>
    <col min="7" max="7" width="12.7109375" style="236" customWidth="1"/>
    <col min="8" max="8" width="7.42578125" style="236" customWidth="1"/>
    <col min="9" max="14" width="9.140625" style="217"/>
    <col min="15" max="15" width="14.140625" style="217" customWidth="1"/>
    <col min="16" max="16384" width="9.140625" style="217"/>
  </cols>
  <sheetData>
    <row r="1" spans="3:9" s="235" customFormat="1" ht="12.75" customHeight="1">
      <c r="C1" s="740"/>
      <c r="D1" s="741"/>
      <c r="E1" s="740"/>
      <c r="F1" s="741"/>
      <c r="G1" s="740"/>
      <c r="H1" s="234"/>
    </row>
    <row r="2" spans="3:9" ht="29.25" customHeight="1">
      <c r="C2" s="336"/>
      <c r="D2" s="936" t="s">
        <v>639</v>
      </c>
      <c r="E2" s="936"/>
      <c r="F2" s="936"/>
      <c r="G2" s="336"/>
    </row>
    <row r="3" spans="3:9" s="235" customFormat="1" ht="12.75" customHeight="1">
      <c r="C3" s="740"/>
      <c r="D3" s="741"/>
      <c r="E3" s="740"/>
      <c r="F3" s="741"/>
      <c r="G3" s="740"/>
      <c r="H3" s="234"/>
    </row>
    <row r="4" spans="3:9" s="306" customFormat="1" ht="14.25" customHeight="1">
      <c r="C4" s="739"/>
      <c r="D4" s="967" t="s">
        <v>640</v>
      </c>
      <c r="E4" s="967"/>
      <c r="F4" s="967" t="s">
        <v>205</v>
      </c>
      <c r="G4" s="967"/>
      <c r="H4" s="236"/>
      <c r="I4" s="739"/>
    </row>
    <row r="5" spans="3:9" s="306" customFormat="1" ht="31.5" customHeight="1">
      <c r="C5" s="341" t="s">
        <v>641</v>
      </c>
      <c r="D5" s="310" t="s">
        <v>642</v>
      </c>
      <c r="E5" s="311" t="s">
        <v>643</v>
      </c>
      <c r="F5" s="310" t="s">
        <v>642</v>
      </c>
      <c r="G5" s="311" t="s">
        <v>643</v>
      </c>
      <c r="H5" s="236"/>
      <c r="I5" s="739"/>
    </row>
    <row r="6" spans="3:9">
      <c r="C6" s="237" t="s">
        <v>644</v>
      </c>
      <c r="D6" s="238">
        <v>11452000</v>
      </c>
      <c r="E6" s="239">
        <v>0.15471703211337628</v>
      </c>
      <c r="F6" s="238">
        <v>7737000</v>
      </c>
      <c r="G6" s="239">
        <f>F6/Total559</f>
        <v>0.12368315882023818</v>
      </c>
    </row>
    <row r="7" spans="3:9">
      <c r="C7" s="237" t="s">
        <v>645</v>
      </c>
      <c r="D7" s="238">
        <v>55648000</v>
      </c>
      <c r="E7" s="239">
        <v>0.75180696848106565</v>
      </c>
      <c r="F7" s="238">
        <v>54356000</v>
      </c>
      <c r="G7" s="239">
        <f>F7/Total559</f>
        <v>0.86893134042043008</v>
      </c>
    </row>
    <row r="8" spans="3:9" ht="15.75" thickBot="1">
      <c r="C8" s="237" t="s">
        <v>646</v>
      </c>
      <c r="D8" s="238">
        <v>6919000</v>
      </c>
      <c r="E8" s="240">
        <v>9.3475999405558036E-2</v>
      </c>
      <c r="F8" s="238">
        <v>462000</v>
      </c>
      <c r="G8" s="239">
        <f>F8/Total559</f>
        <v>7.3855007593317881E-3</v>
      </c>
    </row>
    <row r="9" spans="3:9" ht="15.75" thickBot="1">
      <c r="C9" s="384" t="s">
        <v>124</v>
      </c>
      <c r="D9" s="385">
        <f>SUM(D6:D8)</f>
        <v>74019000</v>
      </c>
      <c r="E9" s="386">
        <v>1</v>
      </c>
      <c r="F9" s="385">
        <f>SUM(F6:F8)</f>
        <v>62555000</v>
      </c>
      <c r="G9" s="241">
        <v>1</v>
      </c>
    </row>
    <row r="10" spans="3:9" ht="56.25" customHeight="1">
      <c r="C10" s="968" t="s">
        <v>647</v>
      </c>
      <c r="D10" s="968"/>
      <c r="E10" s="968"/>
      <c r="F10" s="968"/>
      <c r="G10" s="968"/>
      <c r="H10" s="150"/>
      <c r="I10" s="150"/>
    </row>
    <row r="11" spans="3:9">
      <c r="C11" s="960" t="s">
        <v>237</v>
      </c>
      <c r="D11" s="960"/>
      <c r="E11" s="960"/>
      <c r="F11" s="960"/>
      <c r="G11" s="739"/>
    </row>
  </sheetData>
  <mergeCells count="5">
    <mergeCell ref="D2:F2"/>
    <mergeCell ref="D4:E4"/>
    <mergeCell ref="F4:G4"/>
    <mergeCell ref="C10:G10"/>
    <mergeCell ref="C11:F11"/>
  </mergeCells>
  <pageMargins left="0.70866141732283472" right="0.70866141732283472" top="0.74803149606299213" bottom="0.74803149606299213" header="0.31496062992125984" footer="0.31496062992125984"/>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rgb="FF7030A0"/>
  </sheetPr>
  <dimension ref="A1"/>
  <sheetViews>
    <sheetView workbookViewId="0">
      <selection activeCell="N41" sqref="N41"/>
    </sheetView>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87E8B96FCF864CB85AB4B6AC34FAB5" ma:contentTypeVersion="17" ma:contentTypeDescription="Create a new document." ma:contentTypeScope="" ma:versionID="f4ccfd4d72e5173152097b5b8ed81f7a">
  <xsd:schema xmlns:xsd="http://www.w3.org/2001/XMLSchema" xmlns:xs="http://www.w3.org/2001/XMLSchema" xmlns:p="http://schemas.microsoft.com/office/2006/metadata/properties" xmlns:ns2="9981a0b5-bceb-44ff-a03b-acaa9ce2b8c8" xmlns:ns3="c6ac3b24-82a5-4123-9d4d-8202cf45aac5" targetNamespace="http://schemas.microsoft.com/office/2006/metadata/properties" ma:root="true" ma:fieldsID="fed69f455a04b45b0b9869bd1784fa31" ns2:_="" ns3:_="">
    <xsd:import namespace="9981a0b5-bceb-44ff-a03b-acaa9ce2b8c8"/>
    <xsd:import namespace="c6ac3b24-82a5-4123-9d4d-8202cf45aa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1a0b5-bceb-44ff-a03b-acaa9ce2b8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96c4548-8388-4a5c-a042-901027bb49a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ac3b24-82a5-4123-9d4d-8202cf45aac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ea90efe-2685-4846-b830-aa61930bed94}" ma:internalName="TaxCatchAll" ma:showField="CatchAllData" ma:web="c6ac3b24-82a5-4123-9d4d-8202cf45aa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ac3b24-82a5-4123-9d4d-8202cf45aac5" xsi:nil="true"/>
    <lcf76f155ced4ddcb4097134ff3c332f xmlns="9981a0b5-bceb-44ff-a03b-acaa9ce2b8c8">
      <Terms xmlns="http://schemas.microsoft.com/office/infopath/2007/PartnerControls"/>
    </lcf76f155ced4ddcb4097134ff3c332f>
    <SharedWithUsers xmlns="c6ac3b24-82a5-4123-9d4d-8202cf45aac5">
      <UserInfo>
        <DisplayName>Martin Matsokotere</DisplayName>
        <AccountId>100</AccountId>
        <AccountType/>
      </UserInfo>
      <UserInfo>
        <DisplayName>Thuthukani Ndebele</DisplayName>
        <AccountId>22</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98A587-668A-4EEA-95EB-3D26D4C90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81a0b5-bceb-44ff-a03b-acaa9ce2b8c8"/>
    <ds:schemaRef ds:uri="c6ac3b24-82a5-4123-9d4d-8202cf45aa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298632-D982-43AE-A128-46DE9513C6DA}">
  <ds:schemaRefs>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purl.org/dc/elements/1.1/"/>
    <ds:schemaRef ds:uri="c6ac3b24-82a5-4123-9d4d-8202cf45aac5"/>
    <ds:schemaRef ds:uri="9981a0b5-bceb-44ff-a03b-acaa9ce2b8c8"/>
    <ds:schemaRef ds:uri="http://purl.org/dc/terms/"/>
  </ds:schemaRefs>
</ds:datastoreItem>
</file>

<file path=customXml/itemProps3.xml><?xml version="1.0" encoding="utf-8"?>
<ds:datastoreItem xmlns:ds="http://schemas.openxmlformats.org/officeDocument/2006/customXml" ds:itemID="{11D92FAA-7D2D-4C4B-B8AB-F875937FC8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22</vt:i4>
      </vt:variant>
    </vt:vector>
  </HeadingPairs>
  <TitlesOfParts>
    <vt:vector size="111" baseType="lpstr">
      <vt:lpstr>At a glance</vt:lpstr>
      <vt:lpstr>OVERVIEW</vt:lpstr>
      <vt:lpstr>Households</vt:lpstr>
      <vt:lpstr>Changes by HH.Numbers</vt:lpstr>
      <vt:lpstr>Changes by HH.Charts</vt:lpstr>
      <vt:lpstr>HH types + facilities.96&amp;23</vt:lpstr>
      <vt:lpstr>Formal&amp;informaldwellings.96-23</vt:lpstr>
      <vt:lpstr>formal &amp;informal dwellings (LC)</vt:lpstr>
      <vt:lpstr>HOUSING</vt:lpstr>
      <vt:lpstr>Housing types</vt:lpstr>
      <vt:lpstr>Type of dwelling.race.#.96&amp;23</vt:lpstr>
      <vt:lpstr>Type of dwelling.race.%.96&amp;23</vt:lpstr>
      <vt:lpstr>Households by type.96&amp;23.BC</vt:lpstr>
      <vt:lpstr>Type of housing.96-23</vt:lpstr>
      <vt:lpstr>Types of housing.prov.#.96&amp;23</vt:lpstr>
      <vt:lpstr>Type of housing.prov.%.96&amp;23</vt:lpstr>
      <vt:lpstr>Change in housin.prov.#.96-23</vt:lpstr>
      <vt:lpstr>Type of housing,metros.2023</vt:lpstr>
      <vt:lpstr>Backyard dwellings</vt:lpstr>
      <vt:lpstr>Backyard structures.Nos.96&amp;23</vt:lpstr>
      <vt:lpstr>Informal dwellings</vt:lpstr>
      <vt:lpstr>Informal dwellings.prov.96&amp;23</vt:lpstr>
      <vt:lpstr>InformalDwelling%.96&amp;23</vt:lpstr>
      <vt:lpstr>Informdwell.backyrdchange.23</vt:lpstr>
      <vt:lpstr>Services for households.23</vt:lpstr>
      <vt:lpstr>Services for households (BC)</vt:lpstr>
      <vt:lpstr>Informal settlements</vt:lpstr>
      <vt:lpstr>Upgrading of informal sett 2223</vt:lpstr>
      <vt:lpstr>Tenure</vt:lpstr>
      <vt:lpstr>HH tenure status.by.race.#.23</vt:lpstr>
      <vt:lpstr>HH tenure status.race.%.23</vt:lpstr>
      <vt:lpstr>HH tenure status.graphs</vt:lpstr>
      <vt:lpstr>Tenure.by.type.of.dwelling.23</vt:lpstr>
      <vt:lpstr>Tenure.by.type.of.dwelling.%.23</vt:lpstr>
      <vt:lpstr>Housing provision</vt:lpstr>
      <vt:lpstr>Government subsidy housing</vt:lpstr>
      <vt:lpstr>Subsidised housing.94-23</vt:lpstr>
      <vt:lpstr>Qualifying criteria for subsidy</vt:lpstr>
      <vt:lpstr>RDP houses.2023</vt:lpstr>
      <vt:lpstr>CRU,SHU, BNG,title deeds, 23-4</vt:lpstr>
      <vt:lpstr>Rentals</vt:lpstr>
      <vt:lpstr>Rental housing.14&amp;23</vt:lpstr>
      <vt:lpstr>AverageRentPrices.10-24</vt:lpstr>
      <vt:lpstr>Rental profiles.23</vt:lpstr>
      <vt:lpstr>Provincial hhds that rent 23</vt:lpstr>
      <vt:lpstr>Prov.rental.rates.10-24</vt:lpstr>
      <vt:lpstr>WATER AND SANITATION</vt:lpstr>
      <vt:lpstr>Watersources.Trends.02-23</vt:lpstr>
      <vt:lpstr>HH water sources.by.race.#.23</vt:lpstr>
      <vt:lpstr>HH water sources.race.%.23</vt:lpstr>
      <vt:lpstr>Piped water.02-23</vt:lpstr>
      <vt:lpstr>Piped water.2002-23</vt:lpstr>
      <vt:lpstr>Piped water.2002-23 (BC)</vt:lpstr>
      <vt:lpstr>Water indicators.by.province.23</vt:lpstr>
      <vt:lpstr>Water interruptions.23</vt:lpstr>
      <vt:lpstr>Sanitation</vt:lpstr>
      <vt:lpstr>HH sanitation.race.#.23</vt:lpstr>
      <vt:lpstr>HH sanitation.race.%.23</vt:lpstr>
      <vt:lpstr>Sanitation trends.02-23</vt:lpstr>
      <vt:lpstr>Sanitation trends.02-23 (BC)</vt:lpstr>
      <vt:lpstr>Sanitat indicators.prov.#.23</vt:lpstr>
      <vt:lpstr>Sanitat indicators.prov.%.</vt:lpstr>
      <vt:lpstr>Sanitation indicators prov (BC)</vt:lpstr>
      <vt:lpstr>ENERGY.DOMESTIC</vt:lpstr>
      <vt:lpstr>Sources of energy</vt:lpstr>
      <vt:lpstr>HH source of energy.race.#23</vt:lpstr>
      <vt:lpstr>HH source of energy.race.% 23</vt:lpstr>
      <vt:lpstr>Change.elctrctysource.use.96-23</vt:lpstr>
      <vt:lpstr>Electrification</vt:lpstr>
      <vt:lpstr>HH with&amp;without elec.prov.02.23</vt:lpstr>
      <vt:lpstr>HH without elec.prov.(BC)</vt:lpstr>
      <vt:lpstr>Energyforcooking.prov.23</vt:lpstr>
      <vt:lpstr>Energyforcooking.prov.23(BC)</vt:lpstr>
      <vt:lpstr>REFUSE DISPOSAL</vt:lpstr>
      <vt:lpstr>HH refuse disposal.race.#.23</vt:lpstr>
      <vt:lpstr>HH refuse disposal.race.%.23</vt:lpstr>
      <vt:lpstr>Refuseremovaltrends.02-23</vt:lpstr>
      <vt:lpstr>Free basic services</vt:lpstr>
      <vt:lpstr>Freebasicservices.22</vt:lpstr>
      <vt:lpstr>Freebasicwater.22</vt:lpstr>
      <vt:lpstr>Freebasicelectricity.22</vt:lpstr>
      <vt:lpstr>Freebasicsanitation.22</vt:lpstr>
      <vt:lpstr>Indigent households.prov.#.22</vt:lpstr>
      <vt:lpstr>Indigent households.prov.%.22</vt:lpstr>
      <vt:lpstr>BACKLOGS IN SERVICE DELIVERY</vt:lpstr>
      <vt:lpstr>Backlogs.by.province.23</vt:lpstr>
      <vt:lpstr>TRANSPORT.PASSENGERS</vt:lpstr>
      <vt:lpstr>Public transport.23</vt:lpstr>
      <vt:lpstr>Public transport trips.23</vt:lpstr>
      <vt:lpstr>Total10332556</vt:lpstr>
      <vt:lpstr>Total15</vt:lpstr>
      <vt:lpstr>Total16</vt:lpstr>
      <vt:lpstr>Total17</vt:lpstr>
      <vt:lpstr>Total20</vt:lpstr>
      <vt:lpstr>Total21</vt:lpstr>
      <vt:lpstr>Total22</vt:lpstr>
      <vt:lpstr>Total23</vt:lpstr>
      <vt:lpstr>Total25</vt:lpstr>
      <vt:lpstr>Total264</vt:lpstr>
      <vt:lpstr>Total27</vt:lpstr>
      <vt:lpstr>Total442</vt:lpstr>
      <vt:lpstr>Total558</vt:lpstr>
      <vt:lpstr>Total559</vt:lpstr>
      <vt:lpstr>Total56</vt:lpstr>
      <vt:lpstr>Total60</vt:lpstr>
      <vt:lpstr>Total625</vt:lpstr>
      <vt:lpstr>Total63</vt:lpstr>
      <vt:lpstr>Total67</vt:lpstr>
      <vt:lpstr>Total68</vt:lpstr>
      <vt:lpstr>Total70</vt:lpstr>
      <vt:lpstr>Total90</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Tawanda Makombo</dc:creator>
  <cp:keywords/>
  <dc:description/>
  <cp:lastModifiedBy>Gerbrandt van Heerden</cp:lastModifiedBy>
  <cp:revision/>
  <dcterms:created xsi:type="dcterms:W3CDTF">2019-07-02T08:05:23Z</dcterms:created>
  <dcterms:modified xsi:type="dcterms:W3CDTF">2025-01-15T08:58:17Z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0x010100DE87E8B96FCF864CB85AB4B6AC34FAB5</vt:lpwstr>
  </property>
  <property fmtid="{D5CDD505-2E9C-101B-9397-08002B2CF9AE}" pid="3" name="MediaServiceImageTags">
    <vt:lpwstr/>
  </property>
</Properties>
</file>